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1"/>
  <workbookPr filterPrivacy="1" codeName="ThisWorkbook" defaultThemeVersion="124226"/>
  <xr:revisionPtr revIDLastSave="0" documentId="11_97679C6D7D1124C4F79636031DBCF43C802D0E4C" xr6:coauthVersionLast="43" xr6:coauthVersionMax="43" xr10:uidLastSave="{00000000-0000-0000-0000-000000000000}"/>
  <bookViews>
    <workbookView xWindow="240" yWindow="105" windowWidth="14805" windowHeight="8010" firstSheet="9" activeTab="9" xr2:uid="{00000000-000D-0000-FFFF-FFFF00000000}"/>
  </bookViews>
  <sheets>
    <sheet name="stoki" sheetId="1" r:id="rId1"/>
    <sheet name="teglo i ryst" sheetId="2" r:id="rId2"/>
    <sheet name="temperatura" sheetId="3" r:id="rId3"/>
    <sheet name="komandirovki" sheetId="4" r:id="rId4"/>
    <sheet name="vyzrast" sheetId="5" r:id="rId5"/>
    <sheet name="vedomost" sheetId="6" r:id="rId6"/>
    <sheet name="voda" sheetId="7" r:id="rId7"/>
    <sheet name="bilet" sheetId="8" r:id="rId8"/>
    <sheet name="cenorazpis" sheetId="9" r:id="rId9"/>
    <sheet name="rezultati" sheetId="12" r:id="rId10"/>
    <sheet name="polet" sheetId="10" r:id="rId11"/>
    <sheet name="danuk" sheetId="11" r:id="rId1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12" l="1"/>
  <c r="D5" i="12"/>
  <c r="E6" i="12"/>
  <c r="D6" i="12"/>
  <c r="E7" i="12"/>
  <c r="D7" i="12"/>
  <c r="E8" i="12"/>
  <c r="D8" i="12"/>
  <c r="E9" i="12"/>
  <c r="D9" i="12"/>
  <c r="E10" i="12"/>
  <c r="D10" i="12"/>
  <c r="E11" i="12"/>
  <c r="D11" i="12"/>
  <c r="E12" i="12"/>
  <c r="D12" i="12"/>
  <c r="E13" i="12"/>
  <c r="D13" i="12"/>
  <c r="E14" i="12"/>
  <c r="D14" i="12"/>
  <c r="E15" i="12"/>
  <c r="D15" i="12"/>
  <c r="E16" i="12"/>
  <c r="D16" i="12"/>
  <c r="E17" i="12"/>
  <c r="D17" i="12"/>
  <c r="E18" i="12"/>
  <c r="D18" i="12"/>
  <c r="E19" i="12"/>
  <c r="D19" i="12"/>
  <c r="E20" i="12"/>
  <c r="D20" i="12"/>
  <c r="E21" i="12"/>
  <c r="D21" i="12"/>
  <c r="E22" i="12"/>
  <c r="D22" i="12"/>
  <c r="E23" i="12"/>
  <c r="D23" i="12"/>
  <c r="E24" i="12"/>
  <c r="D24" i="12"/>
  <c r="E25" i="12"/>
  <c r="D25" i="12"/>
  <c r="E26" i="12"/>
  <c r="D26" i="12"/>
  <c r="E27" i="12"/>
  <c r="D27" i="12"/>
  <c r="E28" i="12"/>
  <c r="D28" i="12"/>
  <c r="E29" i="12"/>
  <c r="D29" i="12"/>
  <c r="E30" i="12"/>
  <c r="D30" i="12"/>
  <c r="E31" i="12"/>
  <c r="D31" i="12"/>
  <c r="E32" i="12"/>
  <c r="D32" i="12"/>
  <c r="E33" i="12"/>
  <c r="D33" i="12"/>
  <c r="E34" i="12"/>
  <c r="D34" i="12"/>
  <c r="E35" i="12"/>
  <c r="D35" i="12"/>
  <c r="E36" i="12"/>
  <c r="D36" i="12"/>
  <c r="E37" i="12"/>
  <c r="D37" i="12"/>
  <c r="E38" i="12"/>
  <c r="D38" i="12"/>
  <c r="E39" i="12"/>
  <c r="D39" i="12"/>
  <c r="E40" i="12"/>
  <c r="D40" i="12"/>
  <c r="E41" i="12"/>
  <c r="D41" i="12"/>
  <c r="E42" i="12"/>
  <c r="D42" i="12"/>
  <c r="E43" i="12"/>
  <c r="D43" i="12"/>
  <c r="E44" i="12"/>
  <c r="D44" i="12"/>
  <c r="E45" i="12"/>
  <c r="D45" i="12"/>
  <c r="E46" i="12"/>
  <c r="D46" i="12"/>
  <c r="E47" i="12"/>
  <c r="D47" i="12"/>
  <c r="E48" i="12"/>
  <c r="D48" i="12"/>
  <c r="E49" i="12"/>
  <c r="D49" i="12"/>
  <c r="E50" i="12"/>
  <c r="D50" i="12"/>
  <c r="E51" i="12"/>
  <c r="D51" i="12"/>
  <c r="E52" i="12"/>
  <c r="D52" i="12"/>
  <c r="E53" i="12"/>
  <c r="D53" i="12"/>
  <c r="E54" i="12"/>
  <c r="D54" i="12"/>
  <c r="E55" i="12"/>
  <c r="D55" i="12"/>
  <c r="E56" i="12"/>
  <c r="D56" i="12"/>
  <c r="E57" i="12"/>
  <c r="D57" i="12"/>
  <c r="E58" i="12"/>
  <c r="D58" i="12"/>
  <c r="E59" i="12"/>
  <c r="D59" i="12"/>
  <c r="E60" i="12"/>
  <c r="D60" i="12"/>
  <c r="E4" i="12"/>
  <c r="D4" i="12"/>
  <c r="D4" i="11"/>
  <c r="D5" i="11"/>
  <c r="D6" i="11"/>
  <c r="D7" i="11"/>
  <c r="D8" i="11"/>
  <c r="D3" i="11"/>
  <c r="D7" i="10"/>
  <c r="E7" i="10"/>
  <c r="F7" i="10"/>
  <c r="D8" i="10"/>
  <c r="E8" i="10"/>
  <c r="F8" i="10"/>
  <c r="D9" i="10"/>
  <c r="E9" i="10"/>
  <c r="F9" i="10"/>
  <c r="D10" i="10"/>
  <c r="E10" i="10"/>
  <c r="F10" i="10"/>
  <c r="D11" i="10"/>
  <c r="E11" i="10"/>
  <c r="F11" i="10"/>
  <c r="D12" i="10"/>
  <c r="E12" i="10"/>
  <c r="F12" i="10"/>
  <c r="D13" i="10"/>
  <c r="E13" i="10"/>
  <c r="F13" i="10"/>
  <c r="F17" i="10"/>
  <c r="I5" i="9"/>
  <c r="I6" i="9"/>
  <c r="I7" i="9"/>
  <c r="I8" i="9"/>
  <c r="I9" i="9"/>
  <c r="I10" i="9"/>
  <c r="I11" i="9"/>
  <c r="I12" i="9"/>
  <c r="H16" i="9"/>
  <c r="H6" i="9"/>
  <c r="H7" i="9"/>
  <c r="H8" i="9"/>
  <c r="H9" i="9"/>
  <c r="H10" i="9"/>
  <c r="H11" i="9"/>
  <c r="H12" i="9"/>
  <c r="H5" i="9"/>
  <c r="F6" i="8"/>
  <c r="F7" i="8"/>
  <c r="F8" i="8"/>
  <c r="F5" i="8"/>
  <c r="F4" i="8"/>
  <c r="C5" i="7"/>
  <c r="C17" i="7"/>
  <c r="D9" i="7"/>
  <c r="D10" i="7"/>
  <c r="D11" i="7"/>
  <c r="D12" i="7"/>
  <c r="D13" i="7"/>
  <c r="D14" i="7"/>
  <c r="D15" i="7"/>
  <c r="D16" i="7"/>
  <c r="D17" i="7"/>
  <c r="D8" i="7"/>
  <c r="D6" i="6"/>
  <c r="E6" i="6"/>
  <c r="F6" i="6"/>
  <c r="G6" i="6"/>
  <c r="H6" i="6"/>
  <c r="D7" i="6"/>
  <c r="E7" i="6"/>
  <c r="F7" i="6"/>
  <c r="G7" i="6"/>
  <c r="H7" i="6"/>
  <c r="D8" i="6"/>
  <c r="E8" i="6"/>
  <c r="F8" i="6"/>
  <c r="G8" i="6"/>
  <c r="H8" i="6"/>
  <c r="D9" i="6"/>
  <c r="E9" i="6"/>
  <c r="F9" i="6"/>
  <c r="G9" i="6"/>
  <c r="H9" i="6"/>
  <c r="D10" i="6"/>
  <c r="E10" i="6"/>
  <c r="F10" i="6"/>
  <c r="G10" i="6"/>
  <c r="H10" i="6"/>
  <c r="D11" i="6"/>
  <c r="E11" i="6"/>
  <c r="F11" i="6"/>
  <c r="G11" i="6"/>
  <c r="H11" i="6"/>
  <c r="D12" i="6"/>
  <c r="E12" i="6"/>
  <c r="F12" i="6"/>
  <c r="G12" i="6"/>
  <c r="H12" i="6"/>
  <c r="D5" i="6"/>
  <c r="E5" i="6"/>
  <c r="F5" i="6"/>
  <c r="G5" i="6"/>
  <c r="H5" i="6"/>
  <c r="B4" i="5"/>
  <c r="A4" i="5"/>
  <c r="C4" i="5"/>
  <c r="B5" i="5"/>
  <c r="A5" i="5"/>
  <c r="C5" i="5"/>
  <c r="B3" i="5"/>
  <c r="A3" i="5"/>
  <c r="C3" i="5"/>
  <c r="E5" i="5"/>
  <c r="E4" i="5"/>
  <c r="E3" i="5"/>
  <c r="D5" i="5"/>
  <c r="D4" i="5"/>
  <c r="D3" i="5"/>
  <c r="G4" i="4"/>
  <c r="G5" i="4"/>
  <c r="G6" i="4"/>
  <c r="G7" i="4"/>
  <c r="G8" i="4"/>
  <c r="G9" i="4"/>
  <c r="G10" i="4"/>
  <c r="G11" i="4"/>
  <c r="G12" i="4"/>
  <c r="G13" i="4"/>
  <c r="H4" i="4"/>
  <c r="I4" i="4"/>
  <c r="J4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J13" i="4"/>
  <c r="K4" i="4"/>
  <c r="K5" i="4"/>
  <c r="K6" i="4"/>
  <c r="K7" i="4"/>
  <c r="K8" i="4"/>
  <c r="K9" i="4"/>
  <c r="K10" i="4"/>
  <c r="K11" i="4"/>
  <c r="K12" i="4"/>
  <c r="K13" i="4"/>
  <c r="L13" i="4"/>
  <c r="K3" i="3"/>
  <c r="G3" i="3"/>
  <c r="K2" i="3"/>
  <c r="G2" i="3"/>
  <c r="C2" i="3"/>
  <c r="C3" i="3"/>
  <c r="D11" i="2"/>
  <c r="E11" i="2"/>
  <c r="C11" i="2"/>
  <c r="G4" i="1"/>
  <c r="G5" i="1"/>
  <c r="G6" i="1"/>
  <c r="G3" i="1"/>
  <c r="G7" i="1"/>
</calcChain>
</file>

<file path=xl/sharedStrings.xml><?xml version="1.0" encoding="utf-8"?>
<sst xmlns="http://schemas.openxmlformats.org/spreadsheetml/2006/main" count="277" uniqueCount="233">
  <si>
    <t>ЦЕНОРАЗПИС</t>
  </si>
  <si>
    <t>ЗАКУПЕНИ СТОКИ</t>
  </si>
  <si>
    <t>1 кг</t>
  </si>
  <si>
    <t>захар</t>
  </si>
  <si>
    <t>количество</t>
  </si>
  <si>
    <t>стока</t>
  </si>
  <si>
    <t>стойност</t>
  </si>
  <si>
    <t>сол</t>
  </si>
  <si>
    <t>брашно</t>
  </si>
  <si>
    <t>1 литър</t>
  </si>
  <si>
    <t>олио</t>
  </si>
  <si>
    <t>ДЪЛЖИТЕ:</t>
  </si>
  <si>
    <t>№</t>
  </si>
  <si>
    <t>Име, Фамилия</t>
  </si>
  <si>
    <t>Години</t>
  </si>
  <si>
    <t>Ръст (см)</t>
  </si>
  <si>
    <t>Тегло (кг)</t>
  </si>
  <si>
    <t>Николай Тенов</t>
  </si>
  <si>
    <t>Дошка Гаджонова</t>
  </si>
  <si>
    <t>Петя Кюркчиева</t>
  </si>
  <si>
    <t>Ваня Георгиева</t>
  </si>
  <si>
    <t>Радка Милушева</t>
  </si>
  <si>
    <t>Зоа Тодорова</t>
  </si>
  <si>
    <t>Костадинка Налджиева</t>
  </si>
  <si>
    <t>Нели Тричкова</t>
  </si>
  <si>
    <t>Ваня Иванова</t>
  </si>
  <si>
    <t>Средни показатели</t>
  </si>
  <si>
    <t>почивни дни</t>
  </si>
  <si>
    <t>работни дни</t>
  </si>
  <si>
    <t>през месеца</t>
  </si>
  <si>
    <t>MAX темп.</t>
  </si>
  <si>
    <t>MIN темп.</t>
  </si>
  <si>
    <t>ден от седмицата</t>
  </si>
  <si>
    <t>дата</t>
  </si>
  <si>
    <t>t°</t>
  </si>
  <si>
    <t>понеделник</t>
  </si>
  <si>
    <t>вторник</t>
  </si>
  <si>
    <t>сряда</t>
  </si>
  <si>
    <t>четвъртък</t>
  </si>
  <si>
    <t>петък</t>
  </si>
  <si>
    <t>събота</t>
  </si>
  <si>
    <t>неделя</t>
  </si>
  <si>
    <t>Ведомост за изполащане на командировъчни средства</t>
  </si>
  <si>
    <t>командирован</t>
  </si>
  <si>
    <t>пътни разходи (лв.)</t>
  </si>
  <si>
    <t>квартирни средтва (лв.)</t>
  </si>
  <si>
    <t>днвени средства</t>
  </si>
  <si>
    <t>обща сума (лв.)</t>
  </si>
  <si>
    <t>коман- дирован (подпис)</t>
  </si>
  <si>
    <t>Име, фамилия</t>
  </si>
  <si>
    <t>бр.           н-ки</t>
  </si>
  <si>
    <t>платено за 1 н-ка</t>
  </si>
  <si>
    <t>плащат се общо</t>
  </si>
  <si>
    <t>брой дни</t>
  </si>
  <si>
    <t>на ден (лв.)</t>
  </si>
  <si>
    <t>общо (лв.)</t>
  </si>
  <si>
    <t>Дошка Гаджиова</t>
  </si>
  <si>
    <t>Зоя Тодорова</t>
  </si>
  <si>
    <t>Ивета Савова</t>
  </si>
  <si>
    <t>Костадин Налджиев</t>
  </si>
  <si>
    <t>Петра Савова</t>
  </si>
  <si>
    <t>Цоня Стратиева</t>
  </si>
  <si>
    <t>ОБЩО:</t>
  </si>
  <si>
    <t>ВЪЗРАСТ</t>
  </si>
  <si>
    <t>ДАТА на раждане</t>
  </si>
  <si>
    <t>към дата</t>
  </si>
  <si>
    <t>години</t>
  </si>
  <si>
    <t>месеци</t>
  </si>
  <si>
    <t>дни</t>
  </si>
  <si>
    <t>Хонорар за прегледана работа</t>
  </si>
  <si>
    <t>Здравна осигуровка</t>
  </si>
  <si>
    <t>Данък общ доход</t>
  </si>
  <si>
    <t>Социална осигуровка</t>
  </si>
  <si>
    <t>ПРЕПОДАВАТЕЛ</t>
  </si>
  <si>
    <t>ПРОВЕРЕНИ</t>
  </si>
  <si>
    <t>БРУТНА</t>
  </si>
  <si>
    <t>УДРЪЖКИ</t>
  </si>
  <si>
    <t>СУМА ЗА</t>
  </si>
  <si>
    <t>ПРОДПИС</t>
  </si>
  <si>
    <t>ТЕМИ (бр.)</t>
  </si>
  <si>
    <t>СУМА</t>
  </si>
  <si>
    <t>ДОД</t>
  </si>
  <si>
    <t>ЗО</t>
  </si>
  <si>
    <t>СО</t>
  </si>
  <si>
    <t>получаване</t>
  </si>
  <si>
    <t>ОБОБЩЕНО:</t>
  </si>
  <si>
    <t>ВЕДОМОСТ ЗА МЕСЕЦ:</t>
  </si>
  <si>
    <t>Цена на 1 куб.м вода:</t>
  </si>
  <si>
    <t>Старо показание на водомера:</t>
  </si>
  <si>
    <t>Ново показание на водомера:</t>
  </si>
  <si>
    <t>Общ разход на вода за месеца:</t>
  </si>
  <si>
    <t>куб.м.</t>
  </si>
  <si>
    <t>АПАРТАМАЕНТ</t>
  </si>
  <si>
    <t>БРОЙ</t>
  </si>
  <si>
    <t>ПОДПИС</t>
  </si>
  <si>
    <t>СОБСТВЕНИК</t>
  </si>
  <si>
    <t>на хората</t>
  </si>
  <si>
    <t>(лв.)</t>
  </si>
  <si>
    <t>на инкасатора</t>
  </si>
  <si>
    <t>ЗА КООПЕРАЦИЯТА:</t>
  </si>
  <si>
    <t>БИЛЕТ</t>
  </si>
  <si>
    <t>ЛИНИЯ София-Созопол</t>
  </si>
  <si>
    <t>ЦЕНА:</t>
  </si>
  <si>
    <t>КЛИЕНТ</t>
  </si>
  <si>
    <t>Билет за място №</t>
  </si>
  <si>
    <t>Фамилия</t>
  </si>
  <si>
    <t>Кръстева</t>
  </si>
  <si>
    <t>на</t>
  </si>
  <si>
    <t>цена</t>
  </si>
  <si>
    <t>Място №</t>
  </si>
  <si>
    <t>свръхбагаж</t>
  </si>
  <si>
    <t>Багаж (кг)</t>
  </si>
  <si>
    <t>ПЛАТЕНИ:</t>
  </si>
  <si>
    <t>ЛИНИЯ СОФИЯ - НЕСЕБЪР</t>
  </si>
  <si>
    <t>ДИСТИНАЦИЯ</t>
  </si>
  <si>
    <t>ЦЕНА НА БИЛЕТА</t>
  </si>
  <si>
    <t>дата:</t>
  </si>
  <si>
    <t>22.07.2004</t>
  </si>
  <si>
    <t>КУРС:</t>
  </si>
  <si>
    <t>6.15 ч.</t>
  </si>
  <si>
    <t>код</t>
  </si>
  <si>
    <t>от София до …</t>
  </si>
  <si>
    <t>място   №</t>
  </si>
  <si>
    <t>Фамилия на пътника</t>
  </si>
  <si>
    <t>ПЪТУВА                 ДО …</t>
  </si>
  <si>
    <t>Пазарджик</t>
  </si>
  <si>
    <t>град</t>
  </si>
  <si>
    <t>Пловдив</t>
  </si>
  <si>
    <t>Чирпан</t>
  </si>
  <si>
    <t>Ст.Загора</t>
  </si>
  <si>
    <t>Н.Загора</t>
  </si>
  <si>
    <t>Сливен</t>
  </si>
  <si>
    <t>Карнобат</t>
  </si>
  <si>
    <t>Айтос</t>
  </si>
  <si>
    <t>Бургас</t>
  </si>
  <si>
    <t>-</t>
  </si>
  <si>
    <t>:</t>
  </si>
  <si>
    <t>НОИ'2004 - РЕЗУЛТАТИ</t>
  </si>
  <si>
    <t>СЪСТЕЗАТЕЛ</t>
  </si>
  <si>
    <t>БРОЙ ТОЧКИ</t>
  </si>
  <si>
    <t>ОЦЕНКА</t>
  </si>
  <si>
    <t>Име Фамилия</t>
  </si>
  <si>
    <t>с думи</t>
  </si>
  <si>
    <t>числова</t>
  </si>
  <si>
    <t>Ангел Тошев</t>
  </si>
  <si>
    <t>Анелия Георгиева</t>
  </si>
  <si>
    <t>Анна Миланова</t>
  </si>
  <si>
    <t>Антон Маджаров</t>
  </si>
  <si>
    <t>Асен Димитров</t>
  </si>
  <si>
    <t>Биляна Атова</t>
  </si>
  <si>
    <t>Богдан Захариев</t>
  </si>
  <si>
    <t>Борис Алексиев</t>
  </si>
  <si>
    <t>Велко Ковачев</t>
  </si>
  <si>
    <t>Веселин Панов</t>
  </si>
  <si>
    <t>Гена Николова</t>
  </si>
  <si>
    <t>Георги Жеков</t>
  </si>
  <si>
    <t>Георги Йорданов</t>
  </si>
  <si>
    <t>Георги Филипов</t>
  </si>
  <si>
    <t>Даниел Иванов</t>
  </si>
  <si>
    <t>Димитър Ников</t>
  </si>
  <si>
    <t>Евгени Ангелов</t>
  </si>
  <si>
    <t>Еленко Колев</t>
  </si>
  <si>
    <t>Емил Великов</t>
  </si>
  <si>
    <t>Емил Иванов</t>
  </si>
  <si>
    <t>Жан Стратиев</t>
  </si>
  <si>
    <t>Жоро Лечев</t>
  </si>
  <si>
    <t>Зоя Караколева</t>
  </si>
  <si>
    <t>Иван Стоилов</t>
  </si>
  <si>
    <t>Ивелин Христов</t>
  </si>
  <si>
    <t>Илия Петков</t>
  </si>
  <si>
    <t>Калин Ангелов</t>
  </si>
  <si>
    <t>Калин Кюшев</t>
  </si>
  <si>
    <t>Калоян Пеев</t>
  </si>
  <si>
    <t>Кирил Стоянов</t>
  </si>
  <si>
    <t>Конста Димитров</t>
  </si>
  <si>
    <t>Кристина Гогова</t>
  </si>
  <si>
    <t>Лъчезар Николов</t>
  </si>
  <si>
    <t>Марин Коев</t>
  </si>
  <si>
    <t>Марин Танев</t>
  </si>
  <si>
    <t>Минко Попов</t>
  </si>
  <si>
    <t>Мирослав Васкев</t>
  </si>
  <si>
    <t>Надя Джорева</t>
  </si>
  <si>
    <t>Неда Бобева</t>
  </si>
  <si>
    <t>Никола Цветанов</t>
  </si>
  <si>
    <t>Нина Панева</t>
  </si>
  <si>
    <t>Павлин Продев</t>
  </si>
  <si>
    <t>Петър Ламбрев</t>
  </si>
  <si>
    <t>Петър Стаменов</t>
  </si>
  <si>
    <t>Радослав Боев</t>
  </si>
  <si>
    <t>Радослав Велев</t>
  </si>
  <si>
    <t>Светлин Стоянов</t>
  </si>
  <si>
    <t>Слав Бонев</t>
  </si>
  <si>
    <t>Станислав Велев</t>
  </si>
  <si>
    <t>Станка Желева</t>
  </si>
  <si>
    <t>Теди Марков</t>
  </si>
  <si>
    <t>Тодор Алексиев</t>
  </si>
  <si>
    <t>Тодор Асенов</t>
  </si>
  <si>
    <t>Тодор Плачков</t>
  </si>
  <si>
    <t>Тодор Цоков</t>
  </si>
  <si>
    <t>Цветомир Огнянов</t>
  </si>
  <si>
    <t>Янко Янев</t>
  </si>
  <si>
    <t>В - войник</t>
  </si>
  <si>
    <t>И - инвалид</t>
  </si>
  <si>
    <t>Д - дете</t>
  </si>
  <si>
    <t>П - пенсионер</t>
  </si>
  <si>
    <t>ПОЛЕТ СОФИЯ -ВАРНА</t>
  </si>
  <si>
    <t>на:</t>
  </si>
  <si>
    <t>08.0.04 г.</t>
  </si>
  <si>
    <t>Цена на билета:</t>
  </si>
  <si>
    <t>място</t>
  </si>
  <si>
    <t>ПЪТНИК /Фамилия/</t>
  </si>
  <si>
    <t>ОТСТЪПКИ</t>
  </si>
  <si>
    <t>50%           за дете, войник</t>
  </si>
  <si>
    <t>25%                                 за инвалид, пенсионер</t>
  </si>
  <si>
    <t>Петров</t>
  </si>
  <si>
    <t>В</t>
  </si>
  <si>
    <t>Roy</t>
  </si>
  <si>
    <t>Ненова</t>
  </si>
  <si>
    <t>П</t>
  </si>
  <si>
    <t>Бунев</t>
  </si>
  <si>
    <t>И</t>
  </si>
  <si>
    <t>Коларова</t>
  </si>
  <si>
    <t>Д</t>
  </si>
  <si>
    <t>Рангелова</t>
  </si>
  <si>
    <t>ИЗЧИСЛЯВАНЕ НА ДАНЪКА</t>
  </si>
  <si>
    <t>ОБЛАГАЕМ ДОХОД</t>
  </si>
  <si>
    <t>ДАНЪК</t>
  </si>
  <si>
    <t>Иванов</t>
  </si>
  <si>
    <t>Катев</t>
  </si>
  <si>
    <t>Узунова</t>
  </si>
  <si>
    <t>Петков</t>
  </si>
  <si>
    <t>Георгиев</t>
  </si>
  <si>
    <t>Сименов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</si>
</sst>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* #,##0.00\ [$лв.-402]_-;\-* #,##0.00\ [$лв.-402]_-;_-* &quot;-&quot;??\ [$лв.-402]_-;_-@_-"/>
    <numFmt numFmtId="166" formatCode="0.0"/>
    <numFmt numFmtId="167" formatCode="_-* #,##0\ [$лв.-402]_-;\-* #,##0\ [$лв.-402]_-;_-* &quot;-&quot;??\ [$лв.-402]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/>
    <xf numFmtId="0" fontId="0" fillId="2" borderId="1" xfId="0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165" fontId="0" fillId="0" borderId="0" xfId="0" applyNumberFormat="1"/>
    <xf numFmtId="165" fontId="0" fillId="0" borderId="1" xfId="0" applyNumberFormat="1" applyBorder="1" applyAlignment="1">
      <alignment horizontal="left" vertical="center"/>
    </xf>
    <xf numFmtId="10" fontId="0" fillId="0" borderId="1" xfId="2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65" fontId="2" fillId="0" borderId="0" xfId="0" applyNumberFormat="1" applyFont="1"/>
    <xf numFmtId="165" fontId="0" fillId="0" borderId="0" xfId="0" applyNumberFormat="1" applyAlignment="1">
      <alignment horizontal="center"/>
    </xf>
    <xf numFmtId="165" fontId="0" fillId="0" borderId="0" xfId="1" applyNumberFormat="1" applyFont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/>
    <xf numFmtId="167" fontId="0" fillId="0" borderId="10" xfId="0" applyNumberFormat="1" applyBorder="1"/>
    <xf numFmtId="0" fontId="0" fillId="0" borderId="11" xfId="0" applyBorder="1"/>
    <xf numFmtId="0" fontId="0" fillId="0" borderId="12" xfId="0" applyBorder="1"/>
    <xf numFmtId="167" fontId="0" fillId="0" borderId="13" xfId="0" applyNumberFormat="1" applyBorder="1"/>
    <xf numFmtId="0" fontId="0" fillId="0" borderId="0" xfId="0" applyAlignment="1">
      <alignment horizontal="left"/>
    </xf>
    <xf numFmtId="0" fontId="0" fillId="3" borderId="0" xfId="0" applyFill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2" fillId="0" borderId="0" xfId="0" applyFont="1" applyAlignment="1"/>
    <xf numFmtId="165" fontId="0" fillId="0" borderId="0" xfId="1" applyNumberFormat="1" applyFont="1" applyAlignment="1"/>
    <xf numFmtId="9" fontId="2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right"/>
    </xf>
    <xf numFmtId="0" fontId="0" fillId="0" borderId="17" xfId="0" applyFill="1" applyBorder="1" applyAlignment="1">
      <alignment horizontal="center" vertical="center"/>
    </xf>
    <xf numFmtId="2" fontId="0" fillId="0" borderId="1" xfId="0" applyNumberForma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0" fontId="0" fillId="0" borderId="1" xfId="2" applyNumberFormat="1" applyFont="1" applyBorder="1" applyAlignment="1">
      <alignment horizontal="left" vertical="center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67" fontId="2" fillId="0" borderId="15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180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3"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Temp</c:v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(temperatura!$B$5:$B$11,temperatura!$D$5:$D$11,temperatura!$F$5:$F$11,temperatura!$H$5:$H$11,temperatura!$J$5:$J$11)</c15:sqref>
                  </c15:fullRef>
                </c:ext>
              </c:extLst>
              <c:f>(temperatura!$B$5:$B$6,temperatura!$B$11,temperatura!$D$5:$D$11,temperatura!$F$5:$F$11,temperatura!$H$5:$H$11,temperatura!$J$5:$J$11)</c:f>
              <c:numCache>
                <c:formatCode>General</c:formatCode>
                <c:ptCount val="31"/>
                <c:pt idx="0">
                  <c:v>30</c:v>
                </c:pt>
                <c:pt idx="1">
                  <c:v>31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(temperatura!$C$5:$C$11,temperatura!$E$5:$E$11,temperatura!$G$5:$G$11,temperatura!$I$5:$I$11,temperatura!$K$5:$K$11)</c15:sqref>
                  </c15:fullRef>
                </c:ext>
              </c:extLst>
              <c:f>(temperatura!$C$5:$C$6,temperatura!$C$11,temperatura!$E$5:$E$11,temperatura!$G$5:$G$11,temperatura!$I$5:$I$11,temperatura!$K$5:$K$11)</c:f>
              <c:numCache>
                <c:formatCode>General</c:formatCode>
                <c:ptCount val="31"/>
                <c:pt idx="0">
                  <c:v>-1</c:v>
                </c:pt>
                <c:pt idx="1">
                  <c:v>-2</c:v>
                </c:pt>
                <c:pt idx="2">
                  <c:v>-3</c:v>
                </c:pt>
                <c:pt idx="3">
                  <c:v>0</c:v>
                </c:pt>
                <c:pt idx="4">
                  <c:v>2</c:v>
                </c:pt>
                <c:pt idx="5">
                  <c:v>7</c:v>
                </c:pt>
                <c:pt idx="6">
                  <c:v>0</c:v>
                </c:pt>
                <c:pt idx="7">
                  <c:v>-4</c:v>
                </c:pt>
                <c:pt idx="8">
                  <c:v>-12</c:v>
                </c:pt>
                <c:pt idx="9">
                  <c:v>-20</c:v>
                </c:pt>
                <c:pt idx="10">
                  <c:v>-19</c:v>
                </c:pt>
                <c:pt idx="11">
                  <c:v>-18</c:v>
                </c:pt>
                <c:pt idx="12">
                  <c:v>-21</c:v>
                </c:pt>
                <c:pt idx="13">
                  <c:v>-15</c:v>
                </c:pt>
                <c:pt idx="14">
                  <c:v>-10</c:v>
                </c:pt>
                <c:pt idx="15">
                  <c:v>-10</c:v>
                </c:pt>
                <c:pt idx="16">
                  <c:v>-7</c:v>
                </c:pt>
                <c:pt idx="17">
                  <c:v>-5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-1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2-41B8-844B-8FFED971C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-1955113776"/>
        <c:axId val="-1955112688"/>
      </c:lineChart>
      <c:catAx>
        <c:axId val="-195511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55112688"/>
        <c:crosses val="autoZero"/>
        <c:auto val="1"/>
        <c:lblAlgn val="ctr"/>
        <c:lblOffset val="100"/>
        <c:noMultiLvlLbl val="0"/>
      </c:catAx>
      <c:valAx>
        <c:axId val="-1955112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5511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771524</xdr:colOff>
      <xdr:row>12</xdr:row>
      <xdr:rowOff>95249</xdr:rowOff>
    </xdr:from>
    <xdr:to>
      <xdr:col>10</xdr:col>
      <xdr:colOff>47624</xdr:colOff>
      <xdr:row>30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"/>
  <sheetViews>
    <sheetView workbookViewId="0" xr3:uid="{AEA406A1-0E4B-5B11-9CD5-51D6E497D94C}">
      <selection activeCell="G7" sqref="G7"/>
    </sheetView>
  </sheetViews>
  <sheetFormatPr defaultRowHeight="15"/>
  <cols>
    <col min="5" max="5" width="11.7109375" customWidth="1"/>
    <col min="6" max="6" width="10.7109375" customWidth="1"/>
    <col min="7" max="7" width="12.7109375" bestFit="1" customWidth="1"/>
  </cols>
  <sheetData>
    <row r="1" spans="1:7">
      <c r="A1" s="47" t="s">
        <v>0</v>
      </c>
      <c r="B1" s="47"/>
      <c r="C1" s="47"/>
      <c r="F1" s="43" t="s">
        <v>1</v>
      </c>
      <c r="G1" s="43"/>
    </row>
    <row r="2" spans="1:7">
      <c r="A2" s="2" t="s">
        <v>2</v>
      </c>
      <c r="B2" s="1" t="s">
        <v>3</v>
      </c>
      <c r="C2" s="3">
        <v>1.72</v>
      </c>
      <c r="E2" s="1" t="s">
        <v>4</v>
      </c>
      <c r="F2" s="1" t="s">
        <v>5</v>
      </c>
      <c r="G2" s="1" t="s">
        <v>6</v>
      </c>
    </row>
    <row r="3" spans="1:7">
      <c r="A3" s="2" t="s">
        <v>2</v>
      </c>
      <c r="B3" s="1" t="s">
        <v>7</v>
      </c>
      <c r="C3" s="3">
        <v>0.65</v>
      </c>
      <c r="E3" s="1">
        <v>300</v>
      </c>
      <c r="F3" s="4" t="s">
        <v>3</v>
      </c>
      <c r="G3" s="5">
        <f>C2*E3</f>
        <v>516</v>
      </c>
    </row>
    <row r="4" spans="1:7">
      <c r="A4" s="2" t="s">
        <v>2</v>
      </c>
      <c r="B4" s="1" t="s">
        <v>8</v>
      </c>
      <c r="C4" s="3">
        <v>1.42</v>
      </c>
      <c r="E4" s="1">
        <v>100</v>
      </c>
      <c r="F4" s="4" t="s">
        <v>7</v>
      </c>
      <c r="G4" s="5">
        <f t="shared" ref="G4:G6" si="0">C3*E4</f>
        <v>65</v>
      </c>
    </row>
    <row r="5" spans="1:7">
      <c r="A5" s="2" t="s">
        <v>9</v>
      </c>
      <c r="B5" s="1" t="s">
        <v>10</v>
      </c>
      <c r="C5" s="3">
        <v>1.85</v>
      </c>
      <c r="E5" s="1">
        <v>1000</v>
      </c>
      <c r="F5" s="4" t="s">
        <v>8</v>
      </c>
      <c r="G5" s="5">
        <f t="shared" si="0"/>
        <v>1420</v>
      </c>
    </row>
    <row r="6" spans="1:7">
      <c r="E6" s="1">
        <v>100</v>
      </c>
      <c r="F6" s="4" t="s">
        <v>10</v>
      </c>
      <c r="G6" s="5">
        <f t="shared" si="0"/>
        <v>185</v>
      </c>
    </row>
    <row r="7" spans="1:7">
      <c r="E7" s="1"/>
      <c r="F7" s="1" t="s">
        <v>11</v>
      </c>
      <c r="G7" s="5">
        <f>SUM(G3:G6)</f>
        <v>2186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 xr3:uid="{958C4451-9541-5A59-BF78-D2F731DF1C81}">
      <selection activeCell="A2" sqref="A2"/>
    </sheetView>
  </sheetViews>
  <sheetFormatPr defaultRowHeight="15"/>
  <cols>
    <col min="2" max="2" width="27.42578125" customWidth="1"/>
    <col min="3" max="3" width="9.5703125" bestFit="1" customWidth="1"/>
    <col min="4" max="4" width="10.5703125" bestFit="1" customWidth="1"/>
    <col min="5" max="5" width="10.5703125" customWidth="1"/>
  </cols>
  <sheetData>
    <row r="1" spans="1:5">
      <c r="A1" s="40" t="s">
        <v>12</v>
      </c>
      <c r="B1" s="40" t="s">
        <v>13</v>
      </c>
      <c r="C1" s="40" t="s">
        <v>14</v>
      </c>
      <c r="D1" s="40" t="s">
        <v>15</v>
      </c>
      <c r="E1" s="40" t="s">
        <v>16</v>
      </c>
    </row>
    <row r="2" spans="1:5">
      <c r="A2" s="1">
        <v>1</v>
      </c>
      <c r="B2" s="1" t="s">
        <v>17</v>
      </c>
      <c r="C2" s="1">
        <v>21</v>
      </c>
      <c r="D2" s="1">
        <v>195</v>
      </c>
      <c r="E2" s="1">
        <v>89</v>
      </c>
    </row>
    <row r="3" spans="1:5">
      <c r="A3" s="1">
        <v>2</v>
      </c>
      <c r="B3" s="1" t="s">
        <v>18</v>
      </c>
      <c r="C3" s="1">
        <v>23</v>
      </c>
      <c r="D3" s="1">
        <v>198.5</v>
      </c>
      <c r="E3" s="1">
        <v>81</v>
      </c>
    </row>
    <row r="4" spans="1:5">
      <c r="A4" s="1">
        <v>3</v>
      </c>
      <c r="B4" s="1" t="s">
        <v>19</v>
      </c>
      <c r="C4" s="1">
        <v>26</v>
      </c>
      <c r="D4" s="1">
        <v>179</v>
      </c>
      <c r="E4" s="1">
        <v>72</v>
      </c>
    </row>
    <row r="5" spans="1:5">
      <c r="A5" s="1">
        <v>4</v>
      </c>
      <c r="B5" s="1" t="s">
        <v>20</v>
      </c>
      <c r="C5" s="1">
        <v>22</v>
      </c>
      <c r="D5" s="1">
        <v>198</v>
      </c>
      <c r="E5" s="1">
        <v>82</v>
      </c>
    </row>
    <row r="6" spans="1:5">
      <c r="A6" s="1">
        <v>5</v>
      </c>
      <c r="B6" s="1" t="s">
        <v>21</v>
      </c>
      <c r="C6" s="1">
        <v>24</v>
      </c>
      <c r="D6" s="1">
        <v>199</v>
      </c>
      <c r="E6" s="1">
        <v>80</v>
      </c>
    </row>
    <row r="7" spans="1:5">
      <c r="A7" s="1">
        <v>6</v>
      </c>
      <c r="B7" s="1" t="s">
        <v>22</v>
      </c>
      <c r="C7" s="1">
        <v>26</v>
      </c>
      <c r="D7" s="1">
        <v>187</v>
      </c>
      <c r="E7" s="1">
        <v>74</v>
      </c>
    </row>
    <row r="8" spans="1:5">
      <c r="A8" s="1">
        <v>7</v>
      </c>
      <c r="B8" s="1" t="s">
        <v>23</v>
      </c>
      <c r="C8" s="1">
        <v>24</v>
      </c>
      <c r="D8" s="1">
        <v>189</v>
      </c>
      <c r="E8" s="1">
        <v>79</v>
      </c>
    </row>
    <row r="9" spans="1:5">
      <c r="A9" s="1">
        <v>8</v>
      </c>
      <c r="B9" s="1" t="s">
        <v>24</v>
      </c>
      <c r="C9" s="1">
        <v>25</v>
      </c>
      <c r="D9" s="1">
        <v>191</v>
      </c>
      <c r="E9" s="1">
        <v>84</v>
      </c>
    </row>
    <row r="10" spans="1:5">
      <c r="A10" s="1">
        <v>9</v>
      </c>
      <c r="B10" s="1" t="s">
        <v>25</v>
      </c>
      <c r="C10" s="1">
        <v>23</v>
      </c>
      <c r="D10" s="1">
        <v>190</v>
      </c>
      <c r="E10" s="1">
        <v>82</v>
      </c>
    </row>
    <row r="11" spans="1:5">
      <c r="A11" s="48" t="s">
        <v>26</v>
      </c>
      <c r="B11" s="48"/>
      <c r="C11" s="6">
        <f>AVERAGE(C2:C10)</f>
        <v>23.777777777777779</v>
      </c>
      <c r="D11" s="6">
        <f t="shared" ref="D11:E11" si="0">AVERAGE(D2:D10)</f>
        <v>191.83333333333334</v>
      </c>
      <c r="E11" s="6">
        <f t="shared" si="0"/>
        <v>80.333333333333329</v>
      </c>
    </row>
  </sheetData>
  <mergeCells count="1"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workbookViewId="0" xr3:uid="{842E5F09-E766-5B8D-85AF-A39847EA96FD}">
      <selection activeCell="C14" sqref="C14"/>
    </sheetView>
  </sheetViews>
  <sheetFormatPr defaultRowHeight="15"/>
  <cols>
    <col min="1" max="1" width="12.140625" customWidth="1"/>
  </cols>
  <sheetData>
    <row r="1" spans="1:11" ht="30">
      <c r="A1" s="41" t="s">
        <v>27</v>
      </c>
      <c r="B1" s="41"/>
      <c r="C1" s="41"/>
      <c r="D1" s="49" t="s">
        <v>28</v>
      </c>
      <c r="E1" s="49"/>
      <c r="F1" s="41"/>
      <c r="G1" s="1"/>
      <c r="H1" s="49" t="s">
        <v>29</v>
      </c>
      <c r="I1" s="49"/>
      <c r="J1" s="41"/>
      <c r="K1" s="2"/>
    </row>
    <row r="2" spans="1:11">
      <c r="A2" s="1" t="s">
        <v>30</v>
      </c>
      <c r="B2" s="1"/>
      <c r="C2" s="4">
        <f>MAX(C5:C11)</f>
        <v>-1</v>
      </c>
      <c r="D2" s="1" t="s">
        <v>30</v>
      </c>
      <c r="E2" s="1"/>
      <c r="F2" s="1"/>
      <c r="G2" s="4">
        <f>MAX(G5:G11)</f>
        <v>-7</v>
      </c>
      <c r="H2" s="1" t="s">
        <v>30</v>
      </c>
      <c r="I2" s="1"/>
      <c r="J2" s="1"/>
      <c r="K2" s="4">
        <f>MAX(K5:K11)</f>
        <v>4</v>
      </c>
    </row>
    <row r="3" spans="1:11">
      <c r="A3" s="1" t="s">
        <v>31</v>
      </c>
      <c r="B3" s="1"/>
      <c r="C3" s="4">
        <f>MIN(C5:C11)</f>
        <v>-3</v>
      </c>
      <c r="D3" s="1" t="s">
        <v>31</v>
      </c>
      <c r="E3" s="1"/>
      <c r="F3" s="1"/>
      <c r="G3" s="4">
        <f>MIN(G5:G11)</f>
        <v>-21</v>
      </c>
      <c r="H3" s="1" t="s">
        <v>31</v>
      </c>
      <c r="I3" s="1"/>
      <c r="J3" s="1"/>
      <c r="K3" s="4">
        <f>MIN(K5:K11)</f>
        <v>-1</v>
      </c>
    </row>
    <row r="4" spans="1:11" ht="30" customHeight="1">
      <c r="A4" s="9" t="s">
        <v>32</v>
      </c>
      <c r="B4" s="1" t="s">
        <v>33</v>
      </c>
      <c r="C4" s="1" t="s">
        <v>34</v>
      </c>
      <c r="D4" s="1" t="s">
        <v>33</v>
      </c>
      <c r="E4" s="1" t="s">
        <v>34</v>
      </c>
      <c r="F4" s="1" t="s">
        <v>33</v>
      </c>
      <c r="G4" s="1" t="s">
        <v>34</v>
      </c>
      <c r="H4" s="1" t="s">
        <v>33</v>
      </c>
      <c r="I4" s="1" t="s">
        <v>34</v>
      </c>
      <c r="J4" s="1" t="s">
        <v>33</v>
      </c>
      <c r="K4" s="1" t="s">
        <v>34</v>
      </c>
    </row>
    <row r="5" spans="1:11">
      <c r="A5" s="1" t="s">
        <v>35</v>
      </c>
      <c r="B5" s="1">
        <v>30</v>
      </c>
      <c r="C5" s="1">
        <v>-1</v>
      </c>
      <c r="D5" s="1">
        <v>2</v>
      </c>
      <c r="E5" s="1">
        <v>0</v>
      </c>
      <c r="F5" s="1">
        <v>9</v>
      </c>
      <c r="G5" s="1">
        <v>-19</v>
      </c>
      <c r="H5" s="1">
        <v>16</v>
      </c>
      <c r="I5" s="1">
        <v>-5</v>
      </c>
      <c r="J5" s="1">
        <v>23</v>
      </c>
      <c r="K5" s="1">
        <v>-1</v>
      </c>
    </row>
    <row r="6" spans="1:11">
      <c r="A6" s="1" t="s">
        <v>36</v>
      </c>
      <c r="B6" s="1">
        <v>31</v>
      </c>
      <c r="C6" s="1">
        <v>-2</v>
      </c>
      <c r="D6" s="1">
        <v>3</v>
      </c>
      <c r="E6" s="1">
        <v>2</v>
      </c>
      <c r="F6" s="1">
        <v>10</v>
      </c>
      <c r="G6" s="1">
        <v>-18</v>
      </c>
      <c r="H6" s="1">
        <v>17</v>
      </c>
      <c r="I6" s="1">
        <v>-2</v>
      </c>
      <c r="J6" s="1">
        <v>24</v>
      </c>
      <c r="K6" s="1">
        <v>0</v>
      </c>
    </row>
    <row r="7" spans="1:11">
      <c r="A7" s="1" t="s">
        <v>37</v>
      </c>
      <c r="B7" s="1"/>
      <c r="C7" s="1"/>
      <c r="D7" s="1">
        <v>4</v>
      </c>
      <c r="E7" s="1">
        <v>7</v>
      </c>
      <c r="F7" s="1">
        <v>11</v>
      </c>
      <c r="G7" s="1">
        <v>-21</v>
      </c>
      <c r="H7" s="1">
        <v>18</v>
      </c>
      <c r="I7" s="1">
        <v>-2</v>
      </c>
      <c r="J7" s="1">
        <v>25</v>
      </c>
      <c r="K7" s="1">
        <v>1</v>
      </c>
    </row>
    <row r="8" spans="1:11">
      <c r="A8" s="1" t="s">
        <v>38</v>
      </c>
      <c r="B8" s="1"/>
      <c r="C8" s="1"/>
      <c r="D8" s="1">
        <v>5</v>
      </c>
      <c r="E8" s="1">
        <v>0</v>
      </c>
      <c r="F8" s="1">
        <v>12</v>
      </c>
      <c r="G8" s="1">
        <v>-15</v>
      </c>
      <c r="H8" s="1">
        <v>19</v>
      </c>
      <c r="I8" s="1">
        <v>-2</v>
      </c>
      <c r="J8" s="1">
        <v>26</v>
      </c>
      <c r="K8" s="1">
        <v>2</v>
      </c>
    </row>
    <row r="9" spans="1:11">
      <c r="A9" s="1" t="s">
        <v>39</v>
      </c>
      <c r="B9" s="1"/>
      <c r="C9" s="1"/>
      <c r="D9" s="1">
        <v>6</v>
      </c>
      <c r="E9" s="1">
        <v>-4</v>
      </c>
      <c r="F9" s="1">
        <v>13</v>
      </c>
      <c r="G9" s="1">
        <v>-10</v>
      </c>
      <c r="H9" s="1">
        <v>20</v>
      </c>
      <c r="I9" s="1">
        <v>-2</v>
      </c>
      <c r="J9" s="1">
        <v>27</v>
      </c>
      <c r="K9" s="1">
        <v>4</v>
      </c>
    </row>
    <row r="10" spans="1:11">
      <c r="A10" s="1" t="s">
        <v>40</v>
      </c>
      <c r="B10" s="1"/>
      <c r="C10" s="1"/>
      <c r="D10" s="1">
        <v>7</v>
      </c>
      <c r="E10" s="1">
        <v>-12</v>
      </c>
      <c r="F10" s="1">
        <v>14</v>
      </c>
      <c r="G10" s="1">
        <v>-10</v>
      </c>
      <c r="H10" s="1">
        <v>21</v>
      </c>
      <c r="I10" s="1">
        <v>-2</v>
      </c>
      <c r="J10" s="1">
        <v>28</v>
      </c>
      <c r="K10" s="1">
        <v>3</v>
      </c>
    </row>
    <row r="11" spans="1:11">
      <c r="A11" s="1" t="s">
        <v>41</v>
      </c>
      <c r="B11" s="1">
        <v>1</v>
      </c>
      <c r="C11" s="1">
        <v>-3</v>
      </c>
      <c r="D11" s="1">
        <v>8</v>
      </c>
      <c r="E11" s="1">
        <v>-20</v>
      </c>
      <c r="F11" s="1">
        <v>15</v>
      </c>
      <c r="G11" s="1">
        <v>-7</v>
      </c>
      <c r="H11" s="1">
        <v>22</v>
      </c>
      <c r="I11" s="1">
        <v>-2</v>
      </c>
      <c r="J11" s="1">
        <v>29</v>
      </c>
      <c r="K11" s="1">
        <v>2</v>
      </c>
    </row>
  </sheetData>
  <mergeCells count="2">
    <mergeCell ref="D1:E1"/>
    <mergeCell ref="H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workbookViewId="0" xr3:uid="{51F8DEE0-4D01-5F28-A812-FC0BD7CAC4A5}">
      <selection activeCell="A4" sqref="A4"/>
    </sheetView>
  </sheetViews>
  <sheetFormatPr defaultRowHeight="15"/>
  <cols>
    <col min="1" max="1" width="5.42578125" customWidth="1"/>
    <col min="3" max="3" width="12.5703125" customWidth="1"/>
    <col min="5" max="5" width="8.140625" customWidth="1"/>
    <col min="8" max="8" width="7.5703125" customWidth="1"/>
  </cols>
  <sheetData>
    <row r="1" spans="1:13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8"/>
    </row>
    <row r="2" spans="1:13">
      <c r="A2" s="49" t="s">
        <v>43</v>
      </c>
      <c r="B2" s="49"/>
      <c r="C2" s="49"/>
      <c r="D2" s="49" t="s">
        <v>44</v>
      </c>
      <c r="E2" s="49" t="s">
        <v>45</v>
      </c>
      <c r="F2" s="49"/>
      <c r="G2" s="49"/>
      <c r="H2" s="52" t="s">
        <v>46</v>
      </c>
      <c r="I2" s="53"/>
      <c r="J2" s="54"/>
      <c r="K2" s="49" t="s">
        <v>47</v>
      </c>
      <c r="L2" s="49" t="s">
        <v>48</v>
      </c>
      <c r="M2" s="8"/>
    </row>
    <row r="3" spans="1:13" ht="30" customHeight="1">
      <c r="A3" s="41" t="s">
        <v>12</v>
      </c>
      <c r="B3" s="49" t="s">
        <v>49</v>
      </c>
      <c r="C3" s="49"/>
      <c r="D3" s="49"/>
      <c r="E3" s="41" t="s">
        <v>50</v>
      </c>
      <c r="F3" s="41" t="s">
        <v>51</v>
      </c>
      <c r="G3" s="41" t="s">
        <v>52</v>
      </c>
      <c r="H3" s="41" t="s">
        <v>53</v>
      </c>
      <c r="I3" s="41" t="s">
        <v>54</v>
      </c>
      <c r="J3" s="41" t="s">
        <v>55</v>
      </c>
      <c r="K3" s="49"/>
      <c r="L3" s="49"/>
      <c r="M3" s="8"/>
    </row>
    <row r="4" spans="1:13">
      <c r="A4" s="9">
        <v>1</v>
      </c>
      <c r="B4" s="50" t="s">
        <v>25</v>
      </c>
      <c r="C4" s="50"/>
      <c r="D4" s="9">
        <v>32</v>
      </c>
      <c r="E4" s="9">
        <v>2</v>
      </c>
      <c r="F4" s="9">
        <v>16</v>
      </c>
      <c r="G4" s="10">
        <f>E4*F4</f>
        <v>32</v>
      </c>
      <c r="H4" s="10">
        <f>E4+1</f>
        <v>3</v>
      </c>
      <c r="I4" s="10">
        <f>IF(E4&gt;1,H4*16,H4*8)</f>
        <v>48</v>
      </c>
      <c r="J4" s="10">
        <f>H4*I4</f>
        <v>144</v>
      </c>
      <c r="K4" s="10">
        <f>G4+J4</f>
        <v>176</v>
      </c>
      <c r="L4" s="9"/>
      <c r="M4" s="7"/>
    </row>
    <row r="5" spans="1:13">
      <c r="A5" s="9">
        <v>2</v>
      </c>
      <c r="B5" s="50" t="s">
        <v>56</v>
      </c>
      <c r="C5" s="50"/>
      <c r="D5" s="9">
        <v>42</v>
      </c>
      <c r="E5" s="9">
        <v>2</v>
      </c>
      <c r="F5" s="9">
        <v>30</v>
      </c>
      <c r="G5" s="10">
        <f t="shared" ref="G5:G12" si="0">E5*F5</f>
        <v>60</v>
      </c>
      <c r="H5" s="10">
        <f t="shared" ref="H5:H12" si="1">E5+1</f>
        <v>3</v>
      </c>
      <c r="I5" s="10">
        <f t="shared" ref="I5:I12" si="2">IF(E5&gt;1,H5*16,H5*8)</f>
        <v>48</v>
      </c>
      <c r="J5" s="10">
        <f t="shared" ref="J5:J12" si="3">H5*I5</f>
        <v>144</v>
      </c>
      <c r="K5" s="10">
        <f t="shared" ref="K5:K12" si="4">G5+J5</f>
        <v>204</v>
      </c>
      <c r="L5" s="9"/>
      <c r="M5" s="7"/>
    </row>
    <row r="6" spans="1:13">
      <c r="A6" s="9">
        <v>3</v>
      </c>
      <c r="B6" s="50" t="s">
        <v>57</v>
      </c>
      <c r="C6" s="50"/>
      <c r="D6" s="9">
        <v>48</v>
      </c>
      <c r="E6" s="9">
        <v>4</v>
      </c>
      <c r="F6" s="9">
        <v>22</v>
      </c>
      <c r="G6" s="10">
        <f t="shared" si="0"/>
        <v>88</v>
      </c>
      <c r="H6" s="10">
        <f t="shared" si="1"/>
        <v>5</v>
      </c>
      <c r="I6" s="10">
        <f t="shared" si="2"/>
        <v>80</v>
      </c>
      <c r="J6" s="10">
        <f t="shared" si="3"/>
        <v>400</v>
      </c>
      <c r="K6" s="10">
        <f t="shared" si="4"/>
        <v>488</v>
      </c>
      <c r="L6" s="9"/>
      <c r="M6" s="7"/>
    </row>
    <row r="7" spans="1:13">
      <c r="A7" s="9">
        <v>4</v>
      </c>
      <c r="B7" s="50" t="s">
        <v>58</v>
      </c>
      <c r="C7" s="50"/>
      <c r="D7" s="9">
        <v>35</v>
      </c>
      <c r="E7" s="9">
        <v>3</v>
      </c>
      <c r="F7" s="9">
        <v>20</v>
      </c>
      <c r="G7" s="10">
        <f t="shared" si="0"/>
        <v>60</v>
      </c>
      <c r="H7" s="10">
        <f t="shared" si="1"/>
        <v>4</v>
      </c>
      <c r="I7" s="10">
        <f t="shared" si="2"/>
        <v>64</v>
      </c>
      <c r="J7" s="10">
        <f t="shared" si="3"/>
        <v>256</v>
      </c>
      <c r="K7" s="10">
        <f t="shared" si="4"/>
        <v>316</v>
      </c>
      <c r="L7" s="9"/>
      <c r="M7" s="7"/>
    </row>
    <row r="8" spans="1:13">
      <c r="A8" s="9">
        <v>5</v>
      </c>
      <c r="B8" s="50" t="s">
        <v>59</v>
      </c>
      <c r="C8" s="50"/>
      <c r="D8" s="9">
        <v>16</v>
      </c>
      <c r="E8" s="9">
        <v>0</v>
      </c>
      <c r="F8" s="9">
        <v>0</v>
      </c>
      <c r="G8" s="10">
        <f t="shared" si="0"/>
        <v>0</v>
      </c>
      <c r="H8" s="10">
        <f t="shared" si="1"/>
        <v>1</v>
      </c>
      <c r="I8" s="10">
        <f t="shared" si="2"/>
        <v>8</v>
      </c>
      <c r="J8" s="10">
        <f t="shared" si="3"/>
        <v>8</v>
      </c>
      <c r="K8" s="10">
        <f t="shared" si="4"/>
        <v>8</v>
      </c>
      <c r="L8" s="9"/>
      <c r="M8" s="7"/>
    </row>
    <row r="9" spans="1:13">
      <c r="A9" s="9">
        <v>6</v>
      </c>
      <c r="B9" s="50" t="s">
        <v>60</v>
      </c>
      <c r="C9" s="50"/>
      <c r="D9" s="9">
        <v>26</v>
      </c>
      <c r="E9" s="9">
        <v>1</v>
      </c>
      <c r="F9" s="9">
        <v>15</v>
      </c>
      <c r="G9" s="10">
        <f t="shared" si="0"/>
        <v>15</v>
      </c>
      <c r="H9" s="10">
        <f t="shared" si="1"/>
        <v>2</v>
      </c>
      <c r="I9" s="10">
        <f t="shared" si="2"/>
        <v>16</v>
      </c>
      <c r="J9" s="10">
        <f t="shared" si="3"/>
        <v>32</v>
      </c>
      <c r="K9" s="10">
        <f t="shared" si="4"/>
        <v>47</v>
      </c>
      <c r="L9" s="9"/>
      <c r="M9" s="7"/>
    </row>
    <row r="10" spans="1:13">
      <c r="A10" s="9">
        <v>7</v>
      </c>
      <c r="B10" s="50" t="s">
        <v>19</v>
      </c>
      <c r="C10" s="50"/>
      <c r="D10" s="9">
        <v>27</v>
      </c>
      <c r="E10" s="9">
        <v>3</v>
      </c>
      <c r="F10" s="9">
        <v>10</v>
      </c>
      <c r="G10" s="10">
        <f t="shared" si="0"/>
        <v>30</v>
      </c>
      <c r="H10" s="10">
        <f t="shared" si="1"/>
        <v>4</v>
      </c>
      <c r="I10" s="10">
        <f t="shared" si="2"/>
        <v>64</v>
      </c>
      <c r="J10" s="10">
        <f t="shared" si="3"/>
        <v>256</v>
      </c>
      <c r="K10" s="10">
        <f t="shared" si="4"/>
        <v>286</v>
      </c>
      <c r="L10" s="9"/>
      <c r="M10" s="7"/>
    </row>
    <row r="11" spans="1:13">
      <c r="A11" s="9">
        <v>8</v>
      </c>
      <c r="B11" s="50" t="s">
        <v>21</v>
      </c>
      <c r="C11" s="50"/>
      <c r="D11" s="9">
        <v>22</v>
      </c>
      <c r="E11" s="9">
        <v>1</v>
      </c>
      <c r="F11" s="9">
        <v>10</v>
      </c>
      <c r="G11" s="10">
        <f t="shared" si="0"/>
        <v>10</v>
      </c>
      <c r="H11" s="10">
        <f t="shared" si="1"/>
        <v>2</v>
      </c>
      <c r="I11" s="10">
        <f t="shared" si="2"/>
        <v>16</v>
      </c>
      <c r="J11" s="10">
        <f t="shared" si="3"/>
        <v>32</v>
      </c>
      <c r="K11" s="10">
        <f t="shared" si="4"/>
        <v>42</v>
      </c>
      <c r="L11" s="9"/>
      <c r="M11" s="7"/>
    </row>
    <row r="12" spans="1:13">
      <c r="A12" s="9">
        <v>9</v>
      </c>
      <c r="B12" s="50" t="s">
        <v>61</v>
      </c>
      <c r="C12" s="50"/>
      <c r="D12" s="9">
        <v>38</v>
      </c>
      <c r="E12" s="9">
        <v>3</v>
      </c>
      <c r="F12" s="9">
        <v>25</v>
      </c>
      <c r="G12" s="10">
        <f t="shared" si="0"/>
        <v>75</v>
      </c>
      <c r="H12" s="10">
        <f t="shared" si="1"/>
        <v>4</v>
      </c>
      <c r="I12" s="10">
        <f t="shared" si="2"/>
        <v>64</v>
      </c>
      <c r="J12" s="10">
        <f t="shared" si="3"/>
        <v>256</v>
      </c>
      <c r="K12" s="10">
        <f t="shared" si="4"/>
        <v>331</v>
      </c>
      <c r="L12" s="9"/>
      <c r="M12" s="7"/>
    </row>
    <row r="13" spans="1:13">
      <c r="A13" s="9"/>
      <c r="B13" s="51" t="s">
        <v>62</v>
      </c>
      <c r="C13" s="51"/>
      <c r="D13" s="9">
        <v>286</v>
      </c>
      <c r="E13" s="9"/>
      <c r="F13" s="9"/>
      <c r="G13" s="10">
        <f>SUM(G4:G12)</f>
        <v>370</v>
      </c>
      <c r="H13" s="9"/>
      <c r="I13" s="9"/>
      <c r="J13" s="10">
        <f>SUM(J4:J12)</f>
        <v>1528</v>
      </c>
      <c r="K13" s="10">
        <f>SUM(K4:K12)</f>
        <v>1898</v>
      </c>
      <c r="L13" s="10">
        <f>SUM(D13:K13)</f>
        <v>4082</v>
      </c>
      <c r="M13" s="7"/>
    </row>
  </sheetData>
  <mergeCells count="18">
    <mergeCell ref="A1:L1"/>
    <mergeCell ref="H2:J2"/>
    <mergeCell ref="B11:C11"/>
    <mergeCell ref="B12:C12"/>
    <mergeCell ref="A2:C2"/>
    <mergeCell ref="D2:D3"/>
    <mergeCell ref="K2:K3"/>
    <mergeCell ref="L2:L3"/>
    <mergeCell ref="B3:C3"/>
    <mergeCell ref="B4:C4"/>
    <mergeCell ref="B5:C5"/>
    <mergeCell ref="B6:C6"/>
    <mergeCell ref="B7:C7"/>
    <mergeCell ref="B8:C8"/>
    <mergeCell ref="B9:C9"/>
    <mergeCell ref="B10:C10"/>
    <mergeCell ref="B13:C13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workbookViewId="0" xr3:uid="{F9CF3CF3-643B-5BE6-8B46-32C596A47465}">
      <selection activeCell="C11" sqref="C11"/>
    </sheetView>
  </sheetViews>
  <sheetFormatPr defaultRowHeight="15"/>
  <cols>
    <col min="1" max="1" width="18.42578125" customWidth="1"/>
    <col min="2" max="2" width="12.5703125" customWidth="1"/>
  </cols>
  <sheetData>
    <row r="1" spans="1:5">
      <c r="A1" s="1"/>
      <c r="B1" s="55" t="s">
        <v>63</v>
      </c>
      <c r="C1" s="48"/>
      <c r="D1" s="48"/>
      <c r="E1" s="48"/>
    </row>
    <row r="2" spans="1:5">
      <c r="A2" s="1" t="s">
        <v>64</v>
      </c>
      <c r="B2" s="1" t="s">
        <v>65</v>
      </c>
      <c r="C2" s="1" t="s">
        <v>66</v>
      </c>
      <c r="D2" s="1" t="s">
        <v>67</v>
      </c>
      <c r="E2" s="1" t="s">
        <v>68</v>
      </c>
    </row>
    <row r="3" spans="1:5">
      <c r="A3" s="11">
        <f>DATE(1980, 12, 11)</f>
        <v>29566</v>
      </c>
      <c r="B3" s="11">
        <f ca="1">TODAY()</f>
        <v>43530</v>
      </c>
      <c r="C3" s="4">
        <f ca="1">YEAR(B3)-YEAR(A3)</f>
        <v>39</v>
      </c>
      <c r="D3" s="4">
        <f ca="1">MONTH(B3)-MONTH(A3)</f>
        <v>-9</v>
      </c>
      <c r="E3" s="4">
        <f ca="1">DAY(B3)-DAY(A3)</f>
        <v>-5</v>
      </c>
    </row>
    <row r="4" spans="1:5">
      <c r="A4" s="11">
        <f>DATE(1959, 9,12)</f>
        <v>21805</v>
      </c>
      <c r="B4" s="11">
        <f t="shared" ref="B4:B5" ca="1" si="0">TODAY()</f>
        <v>43530</v>
      </c>
      <c r="C4" s="4">
        <f t="shared" ref="C4:C5" ca="1" si="1">YEAR(B4)-YEAR(A4)</f>
        <v>60</v>
      </c>
      <c r="D4" s="4">
        <f t="shared" ref="D4:D5" ca="1" si="2">MONTH(B4)-MONTH(A4)</f>
        <v>-6</v>
      </c>
      <c r="E4" s="4">
        <f t="shared" ref="E4:E5" ca="1" si="3">DAY(B4)-DAY(A4)</f>
        <v>-6</v>
      </c>
    </row>
    <row r="5" spans="1:5">
      <c r="A5" s="11">
        <f>DATE(1998, 5, 26)</f>
        <v>35941</v>
      </c>
      <c r="B5" s="11">
        <f t="shared" ca="1" si="0"/>
        <v>43530</v>
      </c>
      <c r="C5" s="4">
        <f t="shared" ca="1" si="1"/>
        <v>21</v>
      </c>
      <c r="D5" s="4">
        <f t="shared" ca="1" si="2"/>
        <v>-2</v>
      </c>
      <c r="E5" s="4">
        <f t="shared" ca="1" si="3"/>
        <v>-20</v>
      </c>
    </row>
  </sheetData>
  <mergeCells count="1">
    <mergeCell ref="B1:E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 xr3:uid="{78B4E459-6924-5F8B-B7BA-2DD04133E49E}">
      <selection activeCell="A5" sqref="A5"/>
    </sheetView>
  </sheetViews>
  <sheetFormatPr defaultRowHeight="15"/>
  <cols>
    <col min="2" max="2" width="15.85546875" customWidth="1"/>
    <col min="3" max="3" width="12" customWidth="1"/>
    <col min="4" max="4" width="13.7109375" customWidth="1"/>
    <col min="5" max="5" width="12.140625" customWidth="1"/>
    <col min="6" max="6" width="10.140625" bestFit="1" customWidth="1"/>
    <col min="7" max="7" width="11.28515625" customWidth="1"/>
    <col min="8" max="8" width="13.42578125" customWidth="1"/>
    <col min="9" max="9" width="10.140625" customWidth="1"/>
  </cols>
  <sheetData>
    <row r="1" spans="1:9" ht="30" customHeight="1">
      <c r="A1" s="57" t="s">
        <v>69</v>
      </c>
      <c r="B1" s="57"/>
      <c r="C1" s="13">
        <v>3</v>
      </c>
      <c r="D1" s="59" t="s">
        <v>70</v>
      </c>
      <c r="E1" s="59"/>
      <c r="F1" s="59"/>
      <c r="G1" s="59"/>
      <c r="H1" s="56">
        <v>0.06</v>
      </c>
      <c r="I1" s="56"/>
    </row>
    <row r="2" spans="1:9">
      <c r="A2" s="58" t="s">
        <v>71</v>
      </c>
      <c r="B2" s="58"/>
      <c r="C2" s="14">
        <v>0.1</v>
      </c>
      <c r="D2" s="59" t="s">
        <v>72</v>
      </c>
      <c r="E2" s="59"/>
      <c r="F2" s="59"/>
      <c r="G2" s="59"/>
      <c r="H2" s="56">
        <v>0.02</v>
      </c>
      <c r="I2" s="56"/>
    </row>
    <row r="3" spans="1:9">
      <c r="A3" s="55" t="s">
        <v>73</v>
      </c>
      <c r="B3" s="55"/>
      <c r="C3" s="1" t="s">
        <v>74</v>
      </c>
      <c r="D3" s="40" t="s">
        <v>75</v>
      </c>
      <c r="E3" s="48" t="s">
        <v>76</v>
      </c>
      <c r="F3" s="48"/>
      <c r="G3" s="48"/>
      <c r="H3" s="40" t="s">
        <v>77</v>
      </c>
      <c r="I3" s="1" t="s">
        <v>78</v>
      </c>
    </row>
    <row r="4" spans="1:9">
      <c r="A4" s="1" t="s">
        <v>12</v>
      </c>
      <c r="B4" s="1" t="s">
        <v>49</v>
      </c>
      <c r="C4" s="40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  <c r="I4" s="1"/>
    </row>
    <row r="5" spans="1:9">
      <c r="A5" s="1">
        <v>1</v>
      </c>
      <c r="B5" s="1"/>
      <c r="C5" s="1">
        <v>100</v>
      </c>
      <c r="D5" s="5">
        <f>$C$1*C5</f>
        <v>300</v>
      </c>
      <c r="E5" s="5">
        <f>$C$2*D5</f>
        <v>30</v>
      </c>
      <c r="F5" s="5">
        <f>$H$1*D5</f>
        <v>18</v>
      </c>
      <c r="G5" s="5">
        <f>$H$2*D5</f>
        <v>6</v>
      </c>
      <c r="H5" s="5">
        <f>D5-E5-F5-G5</f>
        <v>246</v>
      </c>
      <c r="I5" s="1"/>
    </row>
    <row r="6" spans="1:9">
      <c r="A6" s="1">
        <v>2</v>
      </c>
      <c r="B6" s="1"/>
      <c r="C6" s="1">
        <v>50</v>
      </c>
      <c r="D6" s="5">
        <f t="shared" ref="D6:D12" si="0">$C$1*C6</f>
        <v>150</v>
      </c>
      <c r="E6" s="5">
        <f t="shared" ref="E6:E12" si="1">$C$2*D6</f>
        <v>15</v>
      </c>
      <c r="F6" s="5">
        <f t="shared" ref="F6:F12" si="2">$H$1*D6</f>
        <v>9</v>
      </c>
      <c r="G6" s="5">
        <f t="shared" ref="G6:G12" si="3">$H$2*D6</f>
        <v>3</v>
      </c>
      <c r="H6" s="5">
        <f t="shared" ref="H6:H12" si="4">D6-E6-F6-G6</f>
        <v>123</v>
      </c>
      <c r="I6" s="1"/>
    </row>
    <row r="7" spans="1:9">
      <c r="A7" s="1">
        <v>3</v>
      </c>
      <c r="B7" s="1"/>
      <c r="C7" s="1">
        <v>10</v>
      </c>
      <c r="D7" s="5">
        <f t="shared" si="0"/>
        <v>30</v>
      </c>
      <c r="E7" s="5">
        <f t="shared" si="1"/>
        <v>3</v>
      </c>
      <c r="F7" s="5">
        <f t="shared" si="2"/>
        <v>1.7999999999999998</v>
      </c>
      <c r="G7" s="5">
        <f t="shared" si="3"/>
        <v>0.6</v>
      </c>
      <c r="H7" s="5">
        <f t="shared" si="4"/>
        <v>24.599999999999998</v>
      </c>
      <c r="I7" s="1"/>
    </row>
    <row r="8" spans="1:9">
      <c r="A8" s="1">
        <v>4</v>
      </c>
      <c r="B8" s="1"/>
      <c r="C8" s="1">
        <v>20</v>
      </c>
      <c r="D8" s="5">
        <f t="shared" si="0"/>
        <v>60</v>
      </c>
      <c r="E8" s="5">
        <f t="shared" si="1"/>
        <v>6</v>
      </c>
      <c r="F8" s="5">
        <f t="shared" si="2"/>
        <v>3.5999999999999996</v>
      </c>
      <c r="G8" s="5">
        <f t="shared" si="3"/>
        <v>1.2</v>
      </c>
      <c r="H8" s="5">
        <f t="shared" si="4"/>
        <v>49.199999999999996</v>
      </c>
      <c r="I8" s="1"/>
    </row>
    <row r="9" spans="1:9">
      <c r="A9" s="1">
        <v>5</v>
      </c>
      <c r="B9" s="1"/>
      <c r="C9" s="1">
        <v>200</v>
      </c>
      <c r="D9" s="5">
        <f t="shared" si="0"/>
        <v>600</v>
      </c>
      <c r="E9" s="5">
        <f t="shared" si="1"/>
        <v>60</v>
      </c>
      <c r="F9" s="5">
        <f t="shared" si="2"/>
        <v>36</v>
      </c>
      <c r="G9" s="5">
        <f t="shared" si="3"/>
        <v>12</v>
      </c>
      <c r="H9" s="5">
        <f t="shared" si="4"/>
        <v>492</v>
      </c>
      <c r="I9" s="1"/>
    </row>
    <row r="10" spans="1:9">
      <c r="A10" s="1">
        <v>6</v>
      </c>
      <c r="B10" s="1"/>
      <c r="C10" s="1">
        <v>40</v>
      </c>
      <c r="D10" s="5">
        <f t="shared" si="0"/>
        <v>120</v>
      </c>
      <c r="E10" s="5">
        <f t="shared" si="1"/>
        <v>12</v>
      </c>
      <c r="F10" s="5">
        <f t="shared" si="2"/>
        <v>7.1999999999999993</v>
      </c>
      <c r="G10" s="5">
        <f t="shared" si="3"/>
        <v>2.4</v>
      </c>
      <c r="H10" s="5">
        <f t="shared" si="4"/>
        <v>98.399999999999991</v>
      </c>
      <c r="I10" s="1"/>
    </row>
    <row r="11" spans="1:9">
      <c r="A11" s="1">
        <v>7</v>
      </c>
      <c r="B11" s="1"/>
      <c r="C11" s="1">
        <v>30</v>
      </c>
      <c r="D11" s="5">
        <f t="shared" si="0"/>
        <v>90</v>
      </c>
      <c r="E11" s="5">
        <f t="shared" si="1"/>
        <v>9</v>
      </c>
      <c r="F11" s="5">
        <f t="shared" si="2"/>
        <v>5.3999999999999995</v>
      </c>
      <c r="G11" s="5">
        <f t="shared" si="3"/>
        <v>1.8</v>
      </c>
      <c r="H11" s="5">
        <f t="shared" si="4"/>
        <v>73.8</v>
      </c>
      <c r="I11" s="1"/>
    </row>
    <row r="12" spans="1:9">
      <c r="A12" s="1"/>
      <c r="B12" s="15" t="s">
        <v>85</v>
      </c>
      <c r="C12" s="1">
        <v>450</v>
      </c>
      <c r="D12" s="5">
        <f t="shared" si="0"/>
        <v>1350</v>
      </c>
      <c r="E12" s="5">
        <f t="shared" si="1"/>
        <v>135</v>
      </c>
      <c r="F12" s="5">
        <f t="shared" si="2"/>
        <v>81</v>
      </c>
      <c r="G12" s="5">
        <f t="shared" si="3"/>
        <v>27</v>
      </c>
      <c r="H12" s="5">
        <f t="shared" si="4"/>
        <v>1107</v>
      </c>
      <c r="I12" s="1"/>
    </row>
  </sheetData>
  <mergeCells count="8">
    <mergeCell ref="H1:I1"/>
    <mergeCell ref="H2:I2"/>
    <mergeCell ref="A1:B1"/>
    <mergeCell ref="A2:B2"/>
    <mergeCell ref="A3:B3"/>
    <mergeCell ref="E3:G3"/>
    <mergeCell ref="D1:G1"/>
    <mergeCell ref="D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 xr3:uid="{9B253EF2-77E0-53E3-AE26-4D66ECD923F3}">
      <selection activeCell="A8" sqref="A8"/>
    </sheetView>
  </sheetViews>
  <sheetFormatPr defaultRowHeight="15"/>
  <cols>
    <col min="2" max="2" width="30.28515625" customWidth="1"/>
    <col min="3" max="3" width="10.42578125" customWidth="1"/>
    <col min="4" max="4" width="10.85546875" customWidth="1"/>
    <col min="5" max="5" width="13.7109375" customWidth="1"/>
  </cols>
  <sheetData>
    <row r="1" spans="1:5">
      <c r="A1" s="1"/>
      <c r="B1" s="1" t="s">
        <v>86</v>
      </c>
      <c r="C1" s="1"/>
      <c r="D1" s="1"/>
      <c r="E1" s="1"/>
    </row>
    <row r="2" spans="1:5">
      <c r="A2" s="1"/>
      <c r="B2" s="1" t="s">
        <v>87</v>
      </c>
      <c r="C2" s="3">
        <v>2</v>
      </c>
      <c r="D2" s="1"/>
      <c r="E2" s="1"/>
    </row>
    <row r="3" spans="1:5">
      <c r="A3" s="1"/>
      <c r="B3" s="1" t="s">
        <v>88</v>
      </c>
      <c r="C3" s="1">
        <v>1149</v>
      </c>
      <c r="D3" s="1"/>
      <c r="E3" s="1"/>
    </row>
    <row r="4" spans="1:5">
      <c r="A4" s="1"/>
      <c r="B4" s="1" t="s">
        <v>89</v>
      </c>
      <c r="C4" s="1">
        <v>1281</v>
      </c>
      <c r="D4" s="1"/>
      <c r="E4" s="1"/>
    </row>
    <row r="5" spans="1:5">
      <c r="A5" s="1"/>
      <c r="B5" s="1" t="s">
        <v>90</v>
      </c>
      <c r="C5" s="4">
        <f>C4-C3</f>
        <v>132</v>
      </c>
      <c r="D5" s="1" t="s">
        <v>91</v>
      </c>
      <c r="E5" s="1"/>
    </row>
    <row r="6" spans="1:5">
      <c r="A6" s="55" t="s">
        <v>92</v>
      </c>
      <c r="B6" s="48"/>
      <c r="C6" s="46" t="s">
        <v>93</v>
      </c>
      <c r="D6" s="46" t="s">
        <v>80</v>
      </c>
      <c r="E6" s="46" t="s">
        <v>94</v>
      </c>
    </row>
    <row r="7" spans="1:5">
      <c r="A7" s="1" t="s">
        <v>12</v>
      </c>
      <c r="B7" s="1" t="s">
        <v>95</v>
      </c>
      <c r="C7" s="40" t="s">
        <v>96</v>
      </c>
      <c r="D7" s="40" t="s">
        <v>97</v>
      </c>
      <c r="E7" s="40" t="s">
        <v>98</v>
      </c>
    </row>
    <row r="8" spans="1:5">
      <c r="A8" s="1">
        <v>1</v>
      </c>
      <c r="B8" s="1"/>
      <c r="C8" s="1">
        <v>4</v>
      </c>
      <c r="D8" s="5">
        <f>$C$2*$C$5/$C$17*C8</f>
        <v>27.076923076923077</v>
      </c>
      <c r="E8" s="1"/>
    </row>
    <row r="9" spans="1:5">
      <c r="A9" s="1">
        <v>2</v>
      </c>
      <c r="B9" s="1"/>
      <c r="C9" s="1">
        <v>5</v>
      </c>
      <c r="D9" s="5">
        <f t="shared" ref="D9:D17" si="0">$C$2*$C$5/$C$17*C9</f>
        <v>33.846153846153847</v>
      </c>
      <c r="E9" s="1"/>
    </row>
    <row r="10" spans="1:5">
      <c r="A10" s="1">
        <v>3</v>
      </c>
      <c r="B10" s="1"/>
      <c r="C10" s="1">
        <v>2</v>
      </c>
      <c r="D10" s="5">
        <f t="shared" si="0"/>
        <v>13.538461538461538</v>
      </c>
      <c r="E10" s="1"/>
    </row>
    <row r="11" spans="1:5">
      <c r="A11" s="1">
        <v>4</v>
      </c>
      <c r="B11" s="1"/>
      <c r="C11" s="1">
        <v>5</v>
      </c>
      <c r="D11" s="5">
        <f t="shared" si="0"/>
        <v>33.846153846153847</v>
      </c>
      <c r="E11" s="1"/>
    </row>
    <row r="12" spans="1:5">
      <c r="A12" s="1">
        <v>5</v>
      </c>
      <c r="B12" s="1"/>
      <c r="C12" s="1">
        <v>3</v>
      </c>
      <c r="D12" s="5">
        <f t="shared" si="0"/>
        <v>20.307692307692307</v>
      </c>
      <c r="E12" s="1"/>
    </row>
    <row r="13" spans="1:5">
      <c r="A13" s="1">
        <v>6</v>
      </c>
      <c r="B13" s="1"/>
      <c r="C13" s="1">
        <v>3</v>
      </c>
      <c r="D13" s="5">
        <f t="shared" si="0"/>
        <v>20.307692307692307</v>
      </c>
      <c r="E13" s="1"/>
    </row>
    <row r="14" spans="1:5">
      <c r="A14" s="1">
        <v>7</v>
      </c>
      <c r="B14" s="1"/>
      <c r="C14" s="1">
        <v>6</v>
      </c>
      <c r="D14" s="5">
        <f t="shared" si="0"/>
        <v>40.615384615384613</v>
      </c>
      <c r="E14" s="1"/>
    </row>
    <row r="15" spans="1:5">
      <c r="A15" s="1">
        <v>8</v>
      </c>
      <c r="B15" s="1"/>
      <c r="C15" s="1">
        <v>4</v>
      </c>
      <c r="D15" s="5">
        <f t="shared" si="0"/>
        <v>27.076923076923077</v>
      </c>
      <c r="E15" s="1"/>
    </row>
    <row r="16" spans="1:5">
      <c r="A16" s="1">
        <v>9</v>
      </c>
      <c r="B16" s="1"/>
      <c r="C16" s="1">
        <v>7</v>
      </c>
      <c r="D16" s="5">
        <f t="shared" si="0"/>
        <v>47.384615384615387</v>
      </c>
      <c r="E16" s="1"/>
    </row>
    <row r="17" spans="1:5">
      <c r="A17" s="55" t="s">
        <v>99</v>
      </c>
      <c r="B17" s="55"/>
      <c r="C17" s="4">
        <f>SUM(C8:C16)</f>
        <v>39</v>
      </c>
      <c r="D17" s="5">
        <f t="shared" si="0"/>
        <v>264</v>
      </c>
      <c r="E17" s="1"/>
    </row>
  </sheetData>
  <mergeCells count="2">
    <mergeCell ref="A6:B6"/>
    <mergeCell ref="A17:B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workbookViewId="0" xr3:uid="{85D5C41F-068E-5C55-9968-509E7C2A5619}">
      <selection activeCell="A8" sqref="A8:B8"/>
    </sheetView>
  </sheetViews>
  <sheetFormatPr defaultRowHeight="15"/>
  <cols>
    <col min="6" max="6" width="10.140625" bestFit="1" customWidth="1"/>
  </cols>
  <sheetData>
    <row r="1" spans="1:6">
      <c r="A1" s="61" t="s">
        <v>100</v>
      </c>
      <c r="B1" s="61"/>
      <c r="C1" s="61"/>
      <c r="D1" s="61"/>
      <c r="E1" s="61"/>
      <c r="F1" s="61"/>
    </row>
    <row r="3" spans="1:6">
      <c r="A3" s="61" t="s">
        <v>101</v>
      </c>
      <c r="B3" s="61"/>
      <c r="C3" s="61"/>
      <c r="E3" t="s">
        <v>102</v>
      </c>
      <c r="F3" s="16">
        <v>23</v>
      </c>
    </row>
    <row r="4" spans="1:6">
      <c r="A4" s="63" t="s">
        <v>103</v>
      </c>
      <c r="B4" s="61"/>
      <c r="C4" s="61"/>
      <c r="D4" s="61" t="s">
        <v>104</v>
      </c>
      <c r="E4" s="61"/>
      <c r="F4">
        <f>C7</f>
        <v>8</v>
      </c>
    </row>
    <row r="5" spans="1:6">
      <c r="A5" s="60" t="s">
        <v>105</v>
      </c>
      <c r="B5" s="60"/>
      <c r="C5" t="s">
        <v>106</v>
      </c>
      <c r="D5" s="62" t="s">
        <v>107</v>
      </c>
      <c r="E5" s="62"/>
      <c r="F5" t="str">
        <f>C5</f>
        <v>Кръстева</v>
      </c>
    </row>
    <row r="6" spans="1:6">
      <c r="A6" s="60" t="s">
        <v>14</v>
      </c>
      <c r="B6" s="60"/>
      <c r="C6">
        <v>32</v>
      </c>
      <c r="D6" s="62" t="s">
        <v>108</v>
      </c>
      <c r="E6" s="62"/>
      <c r="F6" s="12">
        <f>IF(C6&gt;7, F3, F3 - 25%*F3)</f>
        <v>23</v>
      </c>
    </row>
    <row r="7" spans="1:6">
      <c r="A7" s="60" t="s">
        <v>109</v>
      </c>
      <c r="B7" s="60"/>
      <c r="C7">
        <v>8</v>
      </c>
      <c r="D7" s="62" t="s">
        <v>110</v>
      </c>
      <c r="E7" s="62"/>
      <c r="F7" s="17">
        <f>IF(C8&gt;20, (C8-20)*1%*F6, 0)</f>
        <v>0.46</v>
      </c>
    </row>
    <row r="8" spans="1:6">
      <c r="A8" s="60" t="s">
        <v>111</v>
      </c>
      <c r="B8" s="60"/>
      <c r="C8">
        <v>22</v>
      </c>
      <c r="D8" s="60" t="s">
        <v>112</v>
      </c>
      <c r="E8" s="60"/>
      <c r="F8" s="12">
        <f>F6+F7</f>
        <v>23.46</v>
      </c>
    </row>
  </sheetData>
  <mergeCells count="12">
    <mergeCell ref="A1:F1"/>
    <mergeCell ref="A3:C3"/>
    <mergeCell ref="A4:C4"/>
    <mergeCell ref="A5:B5"/>
    <mergeCell ref="A6:B6"/>
    <mergeCell ref="A8:B8"/>
    <mergeCell ref="D4:E4"/>
    <mergeCell ref="D5:E5"/>
    <mergeCell ref="D6:E6"/>
    <mergeCell ref="D7:E7"/>
    <mergeCell ref="D8:E8"/>
    <mergeCell ref="A7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workbookViewId="0" xr3:uid="{44B22561-5205-5C8A-B808-2C70100D228F}">
      <selection activeCell="E22" sqref="E22"/>
    </sheetView>
  </sheetViews>
  <sheetFormatPr defaultRowHeight="15"/>
  <cols>
    <col min="1" max="1" width="5.5703125" customWidth="1"/>
    <col min="2" max="2" width="12" customWidth="1"/>
    <col min="3" max="3" width="8.140625" customWidth="1"/>
    <col min="5" max="5" width="8.85546875" customWidth="1"/>
    <col min="6" max="6" width="12.28515625" customWidth="1"/>
    <col min="7" max="7" width="6.28515625" customWidth="1"/>
    <col min="8" max="8" width="11.28515625" customWidth="1"/>
    <col min="9" max="9" width="10.140625" bestFit="1" customWidth="1"/>
  </cols>
  <sheetData>
    <row r="1" spans="1:9" ht="15.75" thickBot="1">
      <c r="A1" s="70" t="s">
        <v>0</v>
      </c>
      <c r="B1" s="70"/>
      <c r="C1" s="70"/>
      <c r="E1" s="63" t="s">
        <v>113</v>
      </c>
      <c r="F1" s="63"/>
      <c r="G1" s="63"/>
      <c r="H1" s="63"/>
      <c r="I1" s="63"/>
    </row>
    <row r="2" spans="1:9" ht="15.75" thickBot="1">
      <c r="A2" s="66" t="s">
        <v>114</v>
      </c>
      <c r="B2" s="67"/>
      <c r="C2" s="68" t="s">
        <v>115</v>
      </c>
      <c r="E2" s="43" t="s">
        <v>116</v>
      </c>
      <c r="F2" s="44" t="s">
        <v>117</v>
      </c>
      <c r="G2" s="62" t="s">
        <v>118</v>
      </c>
      <c r="H2" s="62"/>
      <c r="I2" s="26" t="s">
        <v>119</v>
      </c>
    </row>
    <row r="3" spans="1:9" ht="30">
      <c r="A3" s="20" t="s">
        <v>120</v>
      </c>
      <c r="B3" s="19" t="s">
        <v>121</v>
      </c>
      <c r="C3" s="69"/>
      <c r="E3" s="71" t="s">
        <v>122</v>
      </c>
      <c r="F3" s="73" t="s">
        <v>123</v>
      </c>
      <c r="G3" s="77" t="s">
        <v>124</v>
      </c>
      <c r="H3" s="77"/>
      <c r="I3" s="75" t="s">
        <v>115</v>
      </c>
    </row>
    <row r="4" spans="1:9">
      <c r="A4" s="21">
        <v>1</v>
      </c>
      <c r="B4" s="1" t="s">
        <v>125</v>
      </c>
      <c r="C4" s="22">
        <v>3</v>
      </c>
      <c r="E4" s="72"/>
      <c r="F4" s="74"/>
      <c r="G4" s="42" t="s">
        <v>120</v>
      </c>
      <c r="H4" s="42" t="s">
        <v>126</v>
      </c>
      <c r="I4" s="76"/>
    </row>
    <row r="5" spans="1:9">
      <c r="A5" s="21">
        <v>2</v>
      </c>
      <c r="B5" s="1" t="s">
        <v>127</v>
      </c>
      <c r="C5" s="22">
        <v>5</v>
      </c>
      <c r="E5" s="28">
        <v>1</v>
      </c>
      <c r="F5" s="1"/>
      <c r="G5" s="40">
        <v>4</v>
      </c>
      <c r="H5" s="1" t="str">
        <f>CHOOSE(G5,$B$4, $B$5,$B$6,$B$7,$B$8,$B$9,$B$10,$B$11,$B$12)</f>
        <v>Ст.Загора</v>
      </c>
      <c r="I5" s="29">
        <f>CHOOSE(G5,$C$4,$C$5,$C$6,$C$7,$C$8,$C$9,$C$10,$C$11,$C$12)</f>
        <v>10</v>
      </c>
    </row>
    <row r="6" spans="1:9">
      <c r="A6" s="21">
        <v>3</v>
      </c>
      <c r="B6" s="1" t="s">
        <v>128</v>
      </c>
      <c r="C6" s="22">
        <v>8</v>
      </c>
      <c r="E6" s="28">
        <v>2</v>
      </c>
      <c r="F6" s="1"/>
      <c r="G6" s="40">
        <v>2</v>
      </c>
      <c r="H6" s="1" t="str">
        <f t="shared" ref="H6:H12" si="0">CHOOSE(G6,$B$4, $B$5,$B$6,$B$7,$B$8,$B$9,$B$10,$B$11,$B$12)</f>
        <v>Пловдив</v>
      </c>
      <c r="I6" s="29">
        <f t="shared" ref="I6:I12" si="1">CHOOSE(G6,$C$4,$C$5,$C$6,$C$7,$C$8,$C$9,$C$10,$C$11,$C$12)</f>
        <v>5</v>
      </c>
    </row>
    <row r="7" spans="1:9">
      <c r="A7" s="21">
        <v>4</v>
      </c>
      <c r="B7" s="1" t="s">
        <v>129</v>
      </c>
      <c r="C7" s="22">
        <v>10</v>
      </c>
      <c r="E7" s="28">
        <v>3</v>
      </c>
      <c r="F7" s="1"/>
      <c r="G7" s="40">
        <v>9</v>
      </c>
      <c r="H7" s="1" t="str">
        <f t="shared" si="0"/>
        <v>Бургас</v>
      </c>
      <c r="I7" s="29">
        <f t="shared" si="1"/>
        <v>20</v>
      </c>
    </row>
    <row r="8" spans="1:9">
      <c r="A8" s="21">
        <v>5</v>
      </c>
      <c r="B8" s="1" t="s">
        <v>130</v>
      </c>
      <c r="C8" s="22">
        <v>12</v>
      </c>
      <c r="E8" s="28">
        <v>4</v>
      </c>
      <c r="F8" s="1"/>
      <c r="G8" s="40">
        <v>4</v>
      </c>
      <c r="H8" s="1" t="str">
        <f t="shared" si="0"/>
        <v>Ст.Загора</v>
      </c>
      <c r="I8" s="29">
        <f t="shared" si="1"/>
        <v>10</v>
      </c>
    </row>
    <row r="9" spans="1:9">
      <c r="A9" s="21">
        <v>6</v>
      </c>
      <c r="B9" s="1" t="s">
        <v>131</v>
      </c>
      <c r="C9" s="22">
        <v>14</v>
      </c>
      <c r="E9" s="28">
        <v>5</v>
      </c>
      <c r="F9" s="1"/>
      <c r="G9" s="40">
        <v>5</v>
      </c>
      <c r="H9" s="1" t="str">
        <f t="shared" si="0"/>
        <v>Н.Загора</v>
      </c>
      <c r="I9" s="29">
        <f t="shared" si="1"/>
        <v>12</v>
      </c>
    </row>
    <row r="10" spans="1:9">
      <c r="A10" s="21">
        <v>7</v>
      </c>
      <c r="B10" s="1" t="s">
        <v>132</v>
      </c>
      <c r="C10" s="22">
        <v>16</v>
      </c>
      <c r="E10" s="28">
        <v>6</v>
      </c>
      <c r="F10" s="1"/>
      <c r="G10" s="40">
        <v>3</v>
      </c>
      <c r="H10" s="1" t="str">
        <f t="shared" si="0"/>
        <v>Чирпан</v>
      </c>
      <c r="I10" s="29">
        <f t="shared" si="1"/>
        <v>8</v>
      </c>
    </row>
    <row r="11" spans="1:9">
      <c r="A11" s="21">
        <v>8</v>
      </c>
      <c r="B11" s="1" t="s">
        <v>133</v>
      </c>
      <c r="C11" s="22">
        <v>18</v>
      </c>
      <c r="E11" s="28">
        <v>7</v>
      </c>
      <c r="F11" s="1"/>
      <c r="G11" s="40">
        <v>8</v>
      </c>
      <c r="H11" s="1" t="str">
        <f t="shared" si="0"/>
        <v>Айтос</v>
      </c>
      <c r="I11" s="29">
        <f t="shared" si="1"/>
        <v>18</v>
      </c>
    </row>
    <row r="12" spans="1:9" ht="15.75" thickBot="1">
      <c r="A12" s="23">
        <v>9</v>
      </c>
      <c r="B12" s="24" t="s">
        <v>134</v>
      </c>
      <c r="C12" s="25">
        <v>20</v>
      </c>
      <c r="E12" s="28">
        <v>8</v>
      </c>
      <c r="F12" s="1"/>
      <c r="G12" s="40">
        <v>1</v>
      </c>
      <c r="H12" s="1" t="str">
        <f t="shared" si="0"/>
        <v>Пазарджик</v>
      </c>
      <c r="I12" s="29">
        <f t="shared" si="1"/>
        <v>3</v>
      </c>
    </row>
    <row r="13" spans="1:9">
      <c r="C13" s="18"/>
      <c r="E13" s="28">
        <v>9</v>
      </c>
      <c r="F13" s="1"/>
      <c r="G13" s="40"/>
      <c r="H13" s="40" t="s">
        <v>135</v>
      </c>
      <c r="I13" s="30" t="s">
        <v>135</v>
      </c>
    </row>
    <row r="14" spans="1:9">
      <c r="E14" s="28" t="s">
        <v>136</v>
      </c>
      <c r="F14" s="40" t="s">
        <v>136</v>
      </c>
      <c r="G14" s="40" t="s">
        <v>136</v>
      </c>
      <c r="H14" s="1"/>
      <c r="I14" s="29"/>
    </row>
    <row r="15" spans="1:9">
      <c r="E15" s="28">
        <v>32</v>
      </c>
      <c r="F15" s="1"/>
      <c r="G15" s="40"/>
      <c r="H15" s="40" t="s">
        <v>135</v>
      </c>
      <c r="I15" s="30" t="s">
        <v>135</v>
      </c>
    </row>
    <row r="16" spans="1:9" ht="15.75" thickBot="1">
      <c r="E16" s="31"/>
      <c r="F16" s="32"/>
      <c r="G16" s="32"/>
      <c r="H16" s="64" t="str">
        <f>"          ОБЩО:            "&amp; SUM(I5:I12) &amp; " лв."</f>
        <v xml:space="preserve">          ОБЩО:            86 лв.</v>
      </c>
      <c r="I16" s="65"/>
    </row>
  </sheetData>
  <mergeCells count="10">
    <mergeCell ref="H16:I16"/>
    <mergeCell ref="A2:B2"/>
    <mergeCell ref="C2:C3"/>
    <mergeCell ref="A1:C1"/>
    <mergeCell ref="E1:I1"/>
    <mergeCell ref="G2:H2"/>
    <mergeCell ref="E3:E4"/>
    <mergeCell ref="F3:F4"/>
    <mergeCell ref="I3:I4"/>
    <mergeCell ref="G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0"/>
  <sheetViews>
    <sheetView tabSelected="1" zoomScaleNormal="100" workbookViewId="0" xr3:uid="{7BE570AB-09E9-518F-B8F7-3F91B7162CA9}">
      <selection activeCell="G15" sqref="G15"/>
    </sheetView>
  </sheetViews>
  <sheetFormatPr defaultRowHeight="15"/>
  <cols>
    <col min="1" max="1" width="5" customWidth="1"/>
    <col min="2" max="2" width="18.7109375" customWidth="1"/>
    <col min="4" max="4" width="13.85546875" customWidth="1"/>
  </cols>
  <sheetData>
    <row r="1" spans="1:5" ht="21" customHeight="1">
      <c r="A1" s="70" t="s">
        <v>137</v>
      </c>
      <c r="B1" s="70"/>
      <c r="C1" s="70"/>
      <c r="D1" s="70"/>
      <c r="E1" s="70"/>
    </row>
    <row r="2" spans="1:5" ht="15" customHeight="1">
      <c r="A2" s="55" t="s">
        <v>138</v>
      </c>
      <c r="B2" s="55"/>
      <c r="C2" s="78" t="s">
        <v>139</v>
      </c>
      <c r="D2" s="55" t="s">
        <v>140</v>
      </c>
      <c r="E2" s="55"/>
    </row>
    <row r="3" spans="1:5">
      <c r="A3" s="46" t="s">
        <v>12</v>
      </c>
      <c r="B3" s="39" t="s">
        <v>141</v>
      </c>
      <c r="C3" s="78"/>
      <c r="D3" s="39" t="s">
        <v>142</v>
      </c>
      <c r="E3" s="39" t="s">
        <v>143</v>
      </c>
    </row>
    <row r="4" spans="1:5">
      <c r="A4" s="2">
        <v>1</v>
      </c>
      <c r="B4" s="1" t="s">
        <v>144</v>
      </c>
      <c r="C4" s="2">
        <v>24</v>
      </c>
      <c r="D4" s="1" t="str">
        <f>IF(E4 &gt;= 3,IF(E4 &gt;= 3.5, IF(E4 &gt;= 4.5,IF(E4 &gt;= 5.5, "Отличен", "Много добър"),"Добър"),"Среден"),"Слаб")</f>
        <v>Слаб</v>
      </c>
      <c r="E4" s="38">
        <f>2 + C4/25</f>
        <v>2.96</v>
      </c>
    </row>
    <row r="5" spans="1:5">
      <c r="A5" s="2">
        <v>2</v>
      </c>
      <c r="B5" s="1" t="s">
        <v>145</v>
      </c>
      <c r="C5" s="2">
        <v>72</v>
      </c>
      <c r="D5" s="1" t="str">
        <f t="shared" ref="D5:D60" si="0">IF(E5 &gt;= 3,IF(E5 &gt;= 3.5, IF(E5 &gt;= 4.5,IF(E5 &gt;= 5.5, "Отличен", "Много добър"),"Добър"),"Среден"),"Слаб")</f>
        <v>Много добър</v>
      </c>
      <c r="E5" s="38">
        <f t="shared" ref="E5:E60" si="1">2 + C5/25</f>
        <v>4.88</v>
      </c>
    </row>
    <row r="6" spans="1:5">
      <c r="A6" s="2">
        <v>3</v>
      </c>
      <c r="B6" s="1" t="s">
        <v>146</v>
      </c>
      <c r="C6" s="2">
        <v>88</v>
      </c>
      <c r="D6" s="1" t="str">
        <f t="shared" si="0"/>
        <v>Отличен</v>
      </c>
      <c r="E6" s="38">
        <f t="shared" si="1"/>
        <v>5.52</v>
      </c>
    </row>
    <row r="7" spans="1:5">
      <c r="A7" s="2">
        <v>4</v>
      </c>
      <c r="B7" s="1" t="s">
        <v>147</v>
      </c>
      <c r="C7" s="2">
        <v>84</v>
      </c>
      <c r="D7" s="1" t="str">
        <f t="shared" si="0"/>
        <v>Много добър</v>
      </c>
      <c r="E7" s="38">
        <f t="shared" si="1"/>
        <v>5.3599999999999994</v>
      </c>
    </row>
    <row r="8" spans="1:5">
      <c r="A8" s="2">
        <v>5</v>
      </c>
      <c r="B8" s="1" t="s">
        <v>148</v>
      </c>
      <c r="C8" s="2">
        <v>84</v>
      </c>
      <c r="D8" s="1" t="str">
        <f t="shared" si="0"/>
        <v>Много добър</v>
      </c>
      <c r="E8" s="38">
        <f t="shared" si="1"/>
        <v>5.3599999999999994</v>
      </c>
    </row>
    <row r="9" spans="1:5">
      <c r="A9" s="2">
        <v>6</v>
      </c>
      <c r="B9" s="1" t="s">
        <v>149</v>
      </c>
      <c r="C9" s="2">
        <v>72</v>
      </c>
      <c r="D9" s="1" t="str">
        <f t="shared" si="0"/>
        <v>Много добър</v>
      </c>
      <c r="E9" s="38">
        <f t="shared" si="1"/>
        <v>4.88</v>
      </c>
    </row>
    <row r="10" spans="1:5">
      <c r="A10" s="2">
        <v>7</v>
      </c>
      <c r="B10" s="1" t="s">
        <v>150</v>
      </c>
      <c r="C10" s="2">
        <v>62</v>
      </c>
      <c r="D10" s="1" t="str">
        <f t="shared" si="0"/>
        <v>Добър</v>
      </c>
      <c r="E10" s="38">
        <f t="shared" si="1"/>
        <v>4.4800000000000004</v>
      </c>
    </row>
    <row r="11" spans="1:5">
      <c r="A11" s="2">
        <v>8</v>
      </c>
      <c r="B11" s="1" t="s">
        <v>151</v>
      </c>
      <c r="C11" s="2">
        <v>64</v>
      </c>
      <c r="D11" s="1" t="str">
        <f t="shared" si="0"/>
        <v>Много добър</v>
      </c>
      <c r="E11" s="38">
        <f t="shared" si="1"/>
        <v>4.5600000000000005</v>
      </c>
    </row>
    <row r="12" spans="1:5">
      <c r="A12" s="2">
        <v>9</v>
      </c>
      <c r="B12" s="1" t="s">
        <v>152</v>
      </c>
      <c r="C12" s="2">
        <v>80</v>
      </c>
      <c r="D12" s="1" t="str">
        <f t="shared" si="0"/>
        <v>Много добър</v>
      </c>
      <c r="E12" s="38">
        <f t="shared" si="1"/>
        <v>5.2</v>
      </c>
    </row>
    <row r="13" spans="1:5">
      <c r="A13" s="2">
        <v>10</v>
      </c>
      <c r="B13" s="1" t="s">
        <v>153</v>
      </c>
      <c r="C13" s="2">
        <v>39</v>
      </c>
      <c r="D13" s="1" t="str">
        <f t="shared" si="0"/>
        <v>Добър</v>
      </c>
      <c r="E13" s="38">
        <f t="shared" si="1"/>
        <v>3.56</v>
      </c>
    </row>
    <row r="14" spans="1:5">
      <c r="A14" s="2">
        <v>11</v>
      </c>
      <c r="B14" s="1" t="s">
        <v>154</v>
      </c>
      <c r="C14" s="2">
        <v>100</v>
      </c>
      <c r="D14" s="1" t="str">
        <f t="shared" si="0"/>
        <v>Отличен</v>
      </c>
      <c r="E14" s="38">
        <f t="shared" si="1"/>
        <v>6</v>
      </c>
    </row>
    <row r="15" spans="1:5">
      <c r="A15" s="2">
        <v>12</v>
      </c>
      <c r="B15" s="1" t="s">
        <v>155</v>
      </c>
      <c r="C15" s="2">
        <v>63</v>
      </c>
      <c r="D15" s="1" t="str">
        <f t="shared" si="0"/>
        <v>Много добър</v>
      </c>
      <c r="E15" s="38">
        <f t="shared" si="1"/>
        <v>4.5199999999999996</v>
      </c>
    </row>
    <row r="16" spans="1:5">
      <c r="A16" s="2">
        <v>13</v>
      </c>
      <c r="B16" s="1" t="s">
        <v>156</v>
      </c>
      <c r="C16" s="2">
        <v>48</v>
      </c>
      <c r="D16" s="1" t="str">
        <f t="shared" si="0"/>
        <v>Добър</v>
      </c>
      <c r="E16" s="38">
        <f t="shared" si="1"/>
        <v>3.92</v>
      </c>
    </row>
    <row r="17" spans="1:5">
      <c r="A17" s="2">
        <v>14</v>
      </c>
      <c r="B17" s="1" t="s">
        <v>157</v>
      </c>
      <c r="C17" s="2">
        <v>87</v>
      </c>
      <c r="D17" s="1" t="str">
        <f t="shared" si="0"/>
        <v>Много добър</v>
      </c>
      <c r="E17" s="38">
        <f t="shared" si="1"/>
        <v>5.48</v>
      </c>
    </row>
    <row r="18" spans="1:5">
      <c r="A18" s="2">
        <v>15</v>
      </c>
      <c r="B18" s="1" t="s">
        <v>158</v>
      </c>
      <c r="C18" s="2">
        <v>0</v>
      </c>
      <c r="D18" s="1" t="str">
        <f t="shared" si="0"/>
        <v>Слаб</v>
      </c>
      <c r="E18" s="38">
        <f t="shared" si="1"/>
        <v>2</v>
      </c>
    </row>
    <row r="19" spans="1:5">
      <c r="A19" s="2">
        <v>16</v>
      </c>
      <c r="B19" s="1" t="s">
        <v>159</v>
      </c>
      <c r="C19" s="2">
        <v>87</v>
      </c>
      <c r="D19" s="1" t="str">
        <f t="shared" si="0"/>
        <v>Много добър</v>
      </c>
      <c r="E19" s="38">
        <f t="shared" si="1"/>
        <v>5.48</v>
      </c>
    </row>
    <row r="20" spans="1:5">
      <c r="A20" s="2">
        <v>17</v>
      </c>
      <c r="B20" s="1" t="s">
        <v>160</v>
      </c>
      <c r="C20" s="2">
        <v>96</v>
      </c>
      <c r="D20" s="1" t="str">
        <f t="shared" si="0"/>
        <v>Отличен</v>
      </c>
      <c r="E20" s="38">
        <f t="shared" si="1"/>
        <v>5.84</v>
      </c>
    </row>
    <row r="21" spans="1:5">
      <c r="A21" s="2">
        <v>18</v>
      </c>
      <c r="B21" s="1" t="s">
        <v>161</v>
      </c>
      <c r="C21" s="2">
        <v>96</v>
      </c>
      <c r="D21" s="1" t="str">
        <f t="shared" si="0"/>
        <v>Отличен</v>
      </c>
      <c r="E21" s="38">
        <f t="shared" si="1"/>
        <v>5.84</v>
      </c>
    </row>
    <row r="22" spans="1:5">
      <c r="A22" s="2">
        <v>19</v>
      </c>
      <c r="B22" s="1" t="s">
        <v>162</v>
      </c>
      <c r="C22" s="2">
        <v>59</v>
      </c>
      <c r="D22" s="1" t="str">
        <f t="shared" si="0"/>
        <v>Добър</v>
      </c>
      <c r="E22" s="38">
        <f t="shared" si="1"/>
        <v>4.3599999999999994</v>
      </c>
    </row>
    <row r="23" spans="1:5">
      <c r="A23" s="2">
        <v>20</v>
      </c>
      <c r="B23" s="1" t="s">
        <v>163</v>
      </c>
      <c r="C23" s="2">
        <v>24</v>
      </c>
      <c r="D23" s="1" t="str">
        <f t="shared" si="0"/>
        <v>Слаб</v>
      </c>
      <c r="E23" s="38">
        <f t="shared" si="1"/>
        <v>2.96</v>
      </c>
    </row>
    <row r="24" spans="1:5">
      <c r="A24" s="2">
        <v>21</v>
      </c>
      <c r="B24" s="1" t="s">
        <v>164</v>
      </c>
      <c r="C24" s="2">
        <v>60</v>
      </c>
      <c r="D24" s="1" t="str">
        <f t="shared" si="0"/>
        <v>Добър</v>
      </c>
      <c r="E24" s="38">
        <f t="shared" si="1"/>
        <v>4.4000000000000004</v>
      </c>
    </row>
    <row r="25" spans="1:5">
      <c r="A25" s="2">
        <v>22</v>
      </c>
      <c r="B25" s="1" t="s">
        <v>165</v>
      </c>
      <c r="C25" s="2">
        <v>91</v>
      </c>
      <c r="D25" s="1" t="str">
        <f t="shared" si="0"/>
        <v>Отличен</v>
      </c>
      <c r="E25" s="38">
        <f t="shared" si="1"/>
        <v>5.6400000000000006</v>
      </c>
    </row>
    <row r="26" spans="1:5">
      <c r="A26" s="2">
        <v>23</v>
      </c>
      <c r="B26" s="1" t="s">
        <v>166</v>
      </c>
      <c r="C26" s="2">
        <v>95</v>
      </c>
      <c r="D26" s="1" t="str">
        <f t="shared" si="0"/>
        <v>Отличен</v>
      </c>
      <c r="E26" s="38">
        <f t="shared" si="1"/>
        <v>5.8</v>
      </c>
    </row>
    <row r="27" spans="1:5">
      <c r="A27" s="2">
        <v>24</v>
      </c>
      <c r="B27" s="1" t="s">
        <v>167</v>
      </c>
      <c r="C27" s="2">
        <v>72</v>
      </c>
      <c r="D27" s="1" t="str">
        <f t="shared" si="0"/>
        <v>Много добър</v>
      </c>
      <c r="E27" s="38">
        <f t="shared" si="1"/>
        <v>4.88</v>
      </c>
    </row>
    <row r="28" spans="1:5">
      <c r="A28" s="2">
        <v>25</v>
      </c>
      <c r="B28" s="1" t="s">
        <v>168</v>
      </c>
      <c r="C28" s="2">
        <v>44</v>
      </c>
      <c r="D28" s="1" t="str">
        <f t="shared" si="0"/>
        <v>Добър</v>
      </c>
      <c r="E28" s="38">
        <f t="shared" si="1"/>
        <v>3.76</v>
      </c>
    </row>
    <row r="29" spans="1:5">
      <c r="A29" s="2">
        <v>26</v>
      </c>
      <c r="B29" s="1" t="s">
        <v>169</v>
      </c>
      <c r="C29" s="2">
        <v>76</v>
      </c>
      <c r="D29" s="1" t="str">
        <f t="shared" si="0"/>
        <v>Много добър</v>
      </c>
      <c r="E29" s="38">
        <f t="shared" si="1"/>
        <v>5.04</v>
      </c>
    </row>
    <row r="30" spans="1:5">
      <c r="A30" s="2">
        <v>27</v>
      </c>
      <c r="B30" s="1" t="s">
        <v>170</v>
      </c>
      <c r="C30" s="2">
        <v>40</v>
      </c>
      <c r="D30" s="1" t="str">
        <f t="shared" si="0"/>
        <v>Добър</v>
      </c>
      <c r="E30" s="38">
        <f t="shared" si="1"/>
        <v>3.6</v>
      </c>
    </row>
    <row r="31" spans="1:5">
      <c r="A31" s="2">
        <v>28</v>
      </c>
      <c r="B31" s="1" t="s">
        <v>171</v>
      </c>
      <c r="C31" s="2">
        <v>12</v>
      </c>
      <c r="D31" s="1" t="str">
        <f t="shared" si="0"/>
        <v>Слаб</v>
      </c>
      <c r="E31" s="38">
        <f t="shared" si="1"/>
        <v>2.48</v>
      </c>
    </row>
    <row r="32" spans="1:5">
      <c r="A32" s="2">
        <v>29</v>
      </c>
      <c r="B32" s="1" t="s">
        <v>172</v>
      </c>
      <c r="C32" s="2">
        <v>61</v>
      </c>
      <c r="D32" s="1" t="str">
        <f t="shared" si="0"/>
        <v>Добър</v>
      </c>
      <c r="E32" s="38">
        <f t="shared" si="1"/>
        <v>4.4399999999999995</v>
      </c>
    </row>
    <row r="33" spans="1:5">
      <c r="A33" s="2">
        <v>30</v>
      </c>
      <c r="B33" s="1" t="s">
        <v>173</v>
      </c>
      <c r="C33" s="2">
        <v>92</v>
      </c>
      <c r="D33" s="1" t="str">
        <f t="shared" si="0"/>
        <v>Отличен</v>
      </c>
      <c r="E33" s="38">
        <f t="shared" si="1"/>
        <v>5.68</v>
      </c>
    </row>
    <row r="34" spans="1:5">
      <c r="A34" s="2">
        <v>31</v>
      </c>
      <c r="B34" s="1" t="s">
        <v>174</v>
      </c>
      <c r="C34" s="2">
        <v>92</v>
      </c>
      <c r="D34" s="1" t="str">
        <f t="shared" si="0"/>
        <v>Отличен</v>
      </c>
      <c r="E34" s="38">
        <f t="shared" si="1"/>
        <v>5.68</v>
      </c>
    </row>
    <row r="35" spans="1:5">
      <c r="A35" s="2">
        <v>32</v>
      </c>
      <c r="B35" s="1" t="s">
        <v>175</v>
      </c>
      <c r="C35" s="2">
        <v>76</v>
      </c>
      <c r="D35" s="1" t="str">
        <f t="shared" si="0"/>
        <v>Много добър</v>
      </c>
      <c r="E35" s="38">
        <f t="shared" si="1"/>
        <v>5.04</v>
      </c>
    </row>
    <row r="36" spans="1:5">
      <c r="A36" s="2">
        <v>33</v>
      </c>
      <c r="B36" s="1" t="s">
        <v>176</v>
      </c>
      <c r="C36" s="2">
        <v>55</v>
      </c>
      <c r="D36" s="1" t="str">
        <f t="shared" si="0"/>
        <v>Добър</v>
      </c>
      <c r="E36" s="38">
        <f t="shared" si="1"/>
        <v>4.2</v>
      </c>
    </row>
    <row r="37" spans="1:5">
      <c r="A37" s="2">
        <v>34</v>
      </c>
      <c r="B37" s="1" t="s">
        <v>177</v>
      </c>
      <c r="C37" s="2">
        <v>32</v>
      </c>
      <c r="D37" s="1" t="str">
        <f t="shared" si="0"/>
        <v>Среден</v>
      </c>
      <c r="E37" s="38">
        <f t="shared" si="1"/>
        <v>3.2800000000000002</v>
      </c>
    </row>
    <row r="38" spans="1:5">
      <c r="A38" s="2">
        <v>35</v>
      </c>
      <c r="B38" s="1" t="s">
        <v>178</v>
      </c>
      <c r="C38" s="2">
        <v>75</v>
      </c>
      <c r="D38" s="1" t="str">
        <f t="shared" si="0"/>
        <v>Много добър</v>
      </c>
      <c r="E38" s="38">
        <f t="shared" si="1"/>
        <v>5</v>
      </c>
    </row>
    <row r="39" spans="1:5">
      <c r="A39" s="2">
        <v>36</v>
      </c>
      <c r="B39" s="1" t="s">
        <v>179</v>
      </c>
      <c r="C39" s="2">
        <v>77</v>
      </c>
      <c r="D39" s="1" t="str">
        <f t="shared" si="0"/>
        <v>Много добър</v>
      </c>
      <c r="E39" s="38">
        <f t="shared" si="1"/>
        <v>5.08</v>
      </c>
    </row>
    <row r="40" spans="1:5">
      <c r="A40" s="2">
        <v>37</v>
      </c>
      <c r="B40" s="1" t="s">
        <v>180</v>
      </c>
      <c r="C40" s="2">
        <v>78</v>
      </c>
      <c r="D40" s="1" t="str">
        <f t="shared" si="0"/>
        <v>Много добър</v>
      </c>
      <c r="E40" s="38">
        <f t="shared" si="1"/>
        <v>5.12</v>
      </c>
    </row>
    <row r="41" spans="1:5">
      <c r="A41" s="2">
        <v>38</v>
      </c>
      <c r="B41" s="1" t="s">
        <v>181</v>
      </c>
      <c r="C41" s="2">
        <v>52</v>
      </c>
      <c r="D41" s="1" t="str">
        <f t="shared" si="0"/>
        <v>Добър</v>
      </c>
      <c r="E41" s="38">
        <f t="shared" si="1"/>
        <v>4.08</v>
      </c>
    </row>
    <row r="42" spans="1:5">
      <c r="A42" s="2">
        <v>39</v>
      </c>
      <c r="B42" s="1" t="s">
        <v>182</v>
      </c>
      <c r="C42" s="2">
        <v>68</v>
      </c>
      <c r="D42" s="1" t="str">
        <f t="shared" si="0"/>
        <v>Много добър</v>
      </c>
      <c r="E42" s="38">
        <f t="shared" si="1"/>
        <v>4.7200000000000006</v>
      </c>
    </row>
    <row r="43" spans="1:5">
      <c r="A43" s="2">
        <v>40</v>
      </c>
      <c r="B43" s="1" t="s">
        <v>183</v>
      </c>
      <c r="C43" s="2">
        <v>88</v>
      </c>
      <c r="D43" s="1" t="str">
        <f t="shared" si="0"/>
        <v>Отличен</v>
      </c>
      <c r="E43" s="38">
        <f t="shared" si="1"/>
        <v>5.52</v>
      </c>
    </row>
    <row r="44" spans="1:5">
      <c r="A44" s="2">
        <v>41</v>
      </c>
      <c r="B44" s="1" t="s">
        <v>184</v>
      </c>
      <c r="C44" s="2">
        <v>25</v>
      </c>
      <c r="D44" s="1" t="str">
        <f t="shared" si="0"/>
        <v>Среден</v>
      </c>
      <c r="E44" s="38">
        <f t="shared" si="1"/>
        <v>3</v>
      </c>
    </row>
    <row r="45" spans="1:5">
      <c r="A45" s="2">
        <v>42</v>
      </c>
      <c r="B45" s="1" t="s">
        <v>185</v>
      </c>
      <c r="C45" s="2">
        <v>80</v>
      </c>
      <c r="D45" s="1" t="str">
        <f t="shared" si="0"/>
        <v>Много добър</v>
      </c>
      <c r="E45" s="38">
        <f t="shared" si="1"/>
        <v>5.2</v>
      </c>
    </row>
    <row r="46" spans="1:5">
      <c r="A46" s="2">
        <v>43</v>
      </c>
      <c r="B46" s="1" t="s">
        <v>186</v>
      </c>
      <c r="C46" s="2">
        <v>40</v>
      </c>
      <c r="D46" s="1" t="str">
        <f t="shared" si="0"/>
        <v>Добър</v>
      </c>
      <c r="E46" s="38">
        <f t="shared" si="1"/>
        <v>3.6</v>
      </c>
    </row>
    <row r="47" spans="1:5">
      <c r="A47" s="2">
        <v>44</v>
      </c>
      <c r="B47" s="1" t="s">
        <v>187</v>
      </c>
      <c r="C47" s="2">
        <v>74</v>
      </c>
      <c r="D47" s="1" t="str">
        <f t="shared" si="0"/>
        <v>Много добър</v>
      </c>
      <c r="E47" s="38">
        <f t="shared" si="1"/>
        <v>4.96</v>
      </c>
    </row>
    <row r="48" spans="1:5">
      <c r="A48" s="2">
        <v>45</v>
      </c>
      <c r="B48" s="1" t="s">
        <v>188</v>
      </c>
      <c r="C48" s="2">
        <v>80</v>
      </c>
      <c r="D48" s="1" t="str">
        <f t="shared" si="0"/>
        <v>Много добър</v>
      </c>
      <c r="E48" s="38">
        <f t="shared" si="1"/>
        <v>5.2</v>
      </c>
    </row>
    <row r="49" spans="1:5">
      <c r="A49" s="2">
        <v>46</v>
      </c>
      <c r="B49" s="1" t="s">
        <v>189</v>
      </c>
      <c r="C49" s="2">
        <v>59</v>
      </c>
      <c r="D49" s="1" t="str">
        <f t="shared" si="0"/>
        <v>Добър</v>
      </c>
      <c r="E49" s="38">
        <f t="shared" si="1"/>
        <v>4.3599999999999994</v>
      </c>
    </row>
    <row r="50" spans="1:5">
      <c r="A50" s="2">
        <v>47</v>
      </c>
      <c r="B50" s="1" t="s">
        <v>190</v>
      </c>
      <c r="C50" s="2">
        <v>48</v>
      </c>
      <c r="D50" s="1" t="str">
        <f t="shared" si="0"/>
        <v>Добър</v>
      </c>
      <c r="E50" s="38">
        <f t="shared" si="1"/>
        <v>3.92</v>
      </c>
    </row>
    <row r="51" spans="1:5">
      <c r="A51" s="2">
        <v>48</v>
      </c>
      <c r="B51" s="1" t="s">
        <v>191</v>
      </c>
      <c r="C51" s="2">
        <v>28</v>
      </c>
      <c r="D51" s="1" t="str">
        <f t="shared" si="0"/>
        <v>Среден</v>
      </c>
      <c r="E51" s="38">
        <f t="shared" si="1"/>
        <v>3.12</v>
      </c>
    </row>
    <row r="52" spans="1:5">
      <c r="A52" s="2">
        <v>49</v>
      </c>
      <c r="B52" s="1" t="s">
        <v>192</v>
      </c>
      <c r="C52" s="2">
        <v>91</v>
      </c>
      <c r="D52" s="1" t="str">
        <f t="shared" si="0"/>
        <v>Отличен</v>
      </c>
      <c r="E52" s="38">
        <f t="shared" si="1"/>
        <v>5.6400000000000006</v>
      </c>
    </row>
    <row r="53" spans="1:5">
      <c r="A53" s="2">
        <v>50</v>
      </c>
      <c r="B53" s="1" t="s">
        <v>193</v>
      </c>
      <c r="C53" s="2">
        <v>70</v>
      </c>
      <c r="D53" s="1" t="str">
        <f t="shared" si="0"/>
        <v>Много добър</v>
      </c>
      <c r="E53" s="38">
        <f t="shared" si="1"/>
        <v>4.8</v>
      </c>
    </row>
    <row r="54" spans="1:5">
      <c r="A54" s="2">
        <v>51</v>
      </c>
      <c r="B54" s="1" t="s">
        <v>194</v>
      </c>
      <c r="C54" s="2">
        <v>78</v>
      </c>
      <c r="D54" s="1" t="str">
        <f t="shared" si="0"/>
        <v>Много добър</v>
      </c>
      <c r="E54" s="38">
        <f t="shared" si="1"/>
        <v>5.12</v>
      </c>
    </row>
    <row r="55" spans="1:5">
      <c r="A55" s="2">
        <v>52</v>
      </c>
      <c r="B55" s="1" t="s">
        <v>195</v>
      </c>
      <c r="C55" s="2">
        <v>38</v>
      </c>
      <c r="D55" s="1" t="str">
        <f t="shared" si="0"/>
        <v>Добър</v>
      </c>
      <c r="E55" s="38">
        <f t="shared" si="1"/>
        <v>3.52</v>
      </c>
    </row>
    <row r="56" spans="1:5">
      <c r="A56" s="2">
        <v>53</v>
      </c>
      <c r="B56" s="1" t="s">
        <v>196</v>
      </c>
      <c r="C56" s="2">
        <v>36</v>
      </c>
      <c r="D56" s="1" t="str">
        <f t="shared" si="0"/>
        <v>Среден</v>
      </c>
      <c r="E56" s="38">
        <f t="shared" si="1"/>
        <v>3.44</v>
      </c>
    </row>
    <row r="57" spans="1:5">
      <c r="A57" s="2">
        <v>54</v>
      </c>
      <c r="B57" s="1" t="s">
        <v>197</v>
      </c>
      <c r="C57" s="2">
        <v>92</v>
      </c>
      <c r="D57" s="1" t="str">
        <f t="shared" si="0"/>
        <v>Отличен</v>
      </c>
      <c r="E57" s="38">
        <f t="shared" si="1"/>
        <v>5.68</v>
      </c>
    </row>
    <row r="58" spans="1:5">
      <c r="A58" s="2">
        <v>55</v>
      </c>
      <c r="B58" s="1" t="s">
        <v>198</v>
      </c>
      <c r="C58" s="2">
        <v>52</v>
      </c>
      <c r="D58" s="1" t="str">
        <f t="shared" si="0"/>
        <v>Добър</v>
      </c>
      <c r="E58" s="38">
        <f t="shared" si="1"/>
        <v>4.08</v>
      </c>
    </row>
    <row r="59" spans="1:5">
      <c r="A59" s="2">
        <v>56</v>
      </c>
      <c r="B59" s="1" t="s">
        <v>199</v>
      </c>
      <c r="C59" s="2">
        <v>45</v>
      </c>
      <c r="D59" s="1" t="str">
        <f t="shared" si="0"/>
        <v>Добър</v>
      </c>
      <c r="E59" s="38">
        <f t="shared" si="1"/>
        <v>3.8</v>
      </c>
    </row>
    <row r="60" spans="1:5">
      <c r="A60" s="2">
        <v>57</v>
      </c>
      <c r="B60" s="1" t="s">
        <v>200</v>
      </c>
      <c r="C60" s="2">
        <v>82</v>
      </c>
      <c r="D60" s="1" t="str">
        <f t="shared" si="0"/>
        <v>Много добър</v>
      </c>
      <c r="E60" s="38">
        <f t="shared" si="1"/>
        <v>5.2799999999999994</v>
      </c>
    </row>
  </sheetData>
  <sortState ref="B4:C60">
    <sortCondition ref="B3"/>
  </sortState>
  <mergeCells count="4">
    <mergeCell ref="A2:B2"/>
    <mergeCell ref="D2:E2"/>
    <mergeCell ref="C2:C3"/>
    <mergeCell ref="A1:E1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workbookViewId="0" xr3:uid="{65FA3815-DCC1-5481-872F-D2879ED395ED}">
      <selection activeCell="F17" sqref="F17"/>
    </sheetView>
  </sheetViews>
  <sheetFormatPr defaultRowHeight="15"/>
  <cols>
    <col min="1" max="1" width="4.42578125" customWidth="1"/>
    <col min="2" max="2" width="11.42578125" customWidth="1"/>
    <col min="3" max="3" width="11" customWidth="1"/>
    <col min="4" max="4" width="10.140625" bestFit="1" customWidth="1"/>
    <col min="5" max="5" width="15" customWidth="1"/>
    <col min="6" max="6" width="16.7109375" customWidth="1"/>
  </cols>
  <sheetData>
    <row r="1" spans="1:7">
      <c r="C1" t="s">
        <v>201</v>
      </c>
      <c r="E1" t="s">
        <v>202</v>
      </c>
    </row>
    <row r="2" spans="1:7">
      <c r="C2" t="s">
        <v>203</v>
      </c>
      <c r="E2" t="s">
        <v>204</v>
      </c>
    </row>
    <row r="3" spans="1:7">
      <c r="A3" s="80" t="s">
        <v>205</v>
      </c>
      <c r="B3" s="80"/>
      <c r="C3" s="80"/>
      <c r="D3" s="80"/>
      <c r="E3" s="80"/>
      <c r="F3" s="80"/>
      <c r="G3" s="33"/>
    </row>
    <row r="4" spans="1:7">
      <c r="A4" t="s">
        <v>206</v>
      </c>
      <c r="B4" t="s">
        <v>207</v>
      </c>
      <c r="C4" s="62" t="s">
        <v>208</v>
      </c>
      <c r="D4" s="62"/>
      <c r="E4" s="62"/>
      <c r="F4" s="34">
        <v>60</v>
      </c>
    </row>
    <row r="5" spans="1:7" ht="23.25" customHeight="1">
      <c r="A5" s="79" t="s">
        <v>209</v>
      </c>
      <c r="B5" s="74" t="s">
        <v>210</v>
      </c>
      <c r="C5" s="55" t="s">
        <v>211</v>
      </c>
      <c r="D5" s="55"/>
      <c r="E5" s="55"/>
      <c r="F5" s="81" t="s">
        <v>115</v>
      </c>
    </row>
    <row r="6" spans="1:7" ht="44.25" customHeight="1">
      <c r="A6" s="79"/>
      <c r="B6" s="74"/>
      <c r="C6" s="46" t="s">
        <v>120</v>
      </c>
      <c r="D6" s="35" t="s">
        <v>212</v>
      </c>
      <c r="E6" s="45" t="s">
        <v>213</v>
      </c>
      <c r="F6" s="81"/>
    </row>
    <row r="7" spans="1:7">
      <c r="A7" s="2">
        <v>1</v>
      </c>
      <c r="B7" s="1" t="s">
        <v>214</v>
      </c>
      <c r="C7" s="1" t="s">
        <v>215</v>
      </c>
      <c r="D7" s="36">
        <f>IF(OR(C7 = "В", C7 = "Д"), $F$4 * 50%, 0)</f>
        <v>30</v>
      </c>
      <c r="E7" s="36">
        <f>IF(OR(C7 = "И", C7 = "П"), $F$4 * 25%, 0)</f>
        <v>0</v>
      </c>
      <c r="F7" s="3">
        <f>$F$4-D7-E7</f>
        <v>30</v>
      </c>
    </row>
    <row r="8" spans="1:7">
      <c r="A8" s="2">
        <v>2</v>
      </c>
      <c r="B8" s="1" t="s">
        <v>216</v>
      </c>
      <c r="C8" s="1"/>
      <c r="D8" s="36">
        <f t="shared" ref="D8:D13" si="0">IF(OR(C8 = "В", C8 = "Д"), $F$4 * 50%, 0)</f>
        <v>0</v>
      </c>
      <c r="E8" s="36">
        <f t="shared" ref="E8:E13" si="1">IF(OR(C8 = "И", C8 = "П"), $F$4 * 25%, 0)</f>
        <v>0</v>
      </c>
      <c r="F8" s="3">
        <f t="shared" ref="F8:F13" si="2">$F$4-D8-E8</f>
        <v>60</v>
      </c>
    </row>
    <row r="9" spans="1:7">
      <c r="A9" s="2">
        <v>3</v>
      </c>
      <c r="B9" s="1" t="s">
        <v>217</v>
      </c>
      <c r="C9" s="1" t="s">
        <v>218</v>
      </c>
      <c r="D9" s="36">
        <f t="shared" si="0"/>
        <v>0</v>
      </c>
      <c r="E9" s="36">
        <f t="shared" si="1"/>
        <v>15</v>
      </c>
      <c r="F9" s="3">
        <f t="shared" si="2"/>
        <v>45</v>
      </c>
    </row>
    <row r="10" spans="1:7">
      <c r="A10" s="2">
        <v>4</v>
      </c>
      <c r="B10" s="1" t="s">
        <v>219</v>
      </c>
      <c r="C10" s="1" t="s">
        <v>220</v>
      </c>
      <c r="D10" s="36">
        <f t="shared" si="0"/>
        <v>0</v>
      </c>
      <c r="E10" s="36">
        <f t="shared" si="1"/>
        <v>15</v>
      </c>
      <c r="F10" s="3">
        <f t="shared" si="2"/>
        <v>45</v>
      </c>
    </row>
    <row r="11" spans="1:7">
      <c r="A11" s="2">
        <v>5</v>
      </c>
      <c r="B11" s="1" t="s">
        <v>221</v>
      </c>
      <c r="C11" s="1"/>
      <c r="D11" s="36">
        <f t="shared" si="0"/>
        <v>0</v>
      </c>
      <c r="E11" s="36">
        <f t="shared" si="1"/>
        <v>0</v>
      </c>
      <c r="F11" s="3">
        <f t="shared" si="2"/>
        <v>60</v>
      </c>
    </row>
    <row r="12" spans="1:7">
      <c r="A12" s="2">
        <v>6</v>
      </c>
      <c r="B12" s="1" t="s">
        <v>217</v>
      </c>
      <c r="C12" s="1" t="s">
        <v>222</v>
      </c>
      <c r="D12" s="36">
        <f t="shared" si="0"/>
        <v>30</v>
      </c>
      <c r="E12" s="36">
        <f t="shared" si="1"/>
        <v>0</v>
      </c>
      <c r="F12" s="3">
        <f t="shared" si="2"/>
        <v>30</v>
      </c>
    </row>
    <row r="13" spans="1:7">
      <c r="A13" s="2">
        <v>7</v>
      </c>
      <c r="B13" s="1" t="s">
        <v>223</v>
      </c>
      <c r="C13" s="1" t="s">
        <v>218</v>
      </c>
      <c r="D13" s="36">
        <f t="shared" si="0"/>
        <v>0</v>
      </c>
      <c r="E13" s="36">
        <f t="shared" si="1"/>
        <v>15</v>
      </c>
      <c r="F13" s="3">
        <f t="shared" si="2"/>
        <v>45</v>
      </c>
    </row>
    <row r="14" spans="1:7">
      <c r="A14" s="2">
        <v>8</v>
      </c>
      <c r="B14" s="1"/>
      <c r="C14" s="1"/>
      <c r="D14" s="1"/>
      <c r="E14" s="1"/>
      <c r="F14" s="1"/>
    </row>
    <row r="15" spans="1:7">
      <c r="A15" s="2" t="s">
        <v>136</v>
      </c>
      <c r="B15" s="1"/>
      <c r="C15" s="1"/>
      <c r="D15" s="1"/>
      <c r="E15" s="1"/>
      <c r="F15" s="1"/>
    </row>
    <row r="16" spans="1:7">
      <c r="A16" s="37">
        <v>24</v>
      </c>
    </row>
    <row r="17" spans="1:6">
      <c r="A17" s="27"/>
      <c r="B17" s="27"/>
      <c r="C17" s="27"/>
      <c r="D17" s="27"/>
      <c r="E17" s="44" t="s">
        <v>62</v>
      </c>
      <c r="F17" s="12">
        <f>SUM(F7:F16)</f>
        <v>315</v>
      </c>
    </row>
  </sheetData>
  <mergeCells count="6">
    <mergeCell ref="A5:A6"/>
    <mergeCell ref="B5:B6"/>
    <mergeCell ref="A3:F3"/>
    <mergeCell ref="C4:E4"/>
    <mergeCell ref="C5:E5"/>
    <mergeCell ref="F5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workbookViewId="0" xr3:uid="{FF0BDA26-1AD6-5648-BD9A-E01AA4DDCA7C}">
      <selection activeCell="B16" sqref="B16"/>
    </sheetView>
  </sheetViews>
  <sheetFormatPr defaultRowHeight="15"/>
  <cols>
    <col min="1" max="1" width="5.140625" customWidth="1"/>
    <col min="3" max="3" width="13.28515625" customWidth="1"/>
  </cols>
  <sheetData>
    <row r="1" spans="1:4">
      <c r="A1" s="63" t="s">
        <v>224</v>
      </c>
      <c r="B1" s="63"/>
      <c r="C1" s="63"/>
      <c r="D1" s="63"/>
    </row>
    <row r="2" spans="1:4" ht="30" customHeight="1">
      <c r="A2" s="46" t="s">
        <v>12</v>
      </c>
      <c r="B2" s="46" t="s">
        <v>105</v>
      </c>
      <c r="C2" s="45" t="s">
        <v>225</v>
      </c>
      <c r="D2" s="46" t="s">
        <v>226</v>
      </c>
    </row>
    <row r="3" spans="1:4">
      <c r="A3" s="1">
        <v>1</v>
      </c>
      <c r="B3" s="1" t="s">
        <v>227</v>
      </c>
      <c r="C3" s="1">
        <v>1100</v>
      </c>
      <c r="D3" s="38">
        <f>IF(C3 &gt; 1000, IF(C3 &lt;= 2000,(C3 - 1000) * 10%, IF(C3 &lt;= 3000,(C3 - 2000) * 20%  + 100, (C3 - 3000) * 50% +300)),0)</f>
        <v>10</v>
      </c>
    </row>
    <row r="4" spans="1:4">
      <c r="A4" s="1">
        <v>2</v>
      </c>
      <c r="B4" s="1" t="s">
        <v>228</v>
      </c>
      <c r="C4" s="1">
        <v>4000</v>
      </c>
      <c r="D4" s="38">
        <f t="shared" ref="D4:D8" si="0">IF(C4 &gt; 1000, IF(C4 &lt;= 2000,(C4 - 1000) * 10%, IF(C4 &lt;= 3000,(C4 - 2000) * 20%  + 100, (C4 - 3000) * 50% +300)),0)</f>
        <v>800</v>
      </c>
    </row>
    <row r="5" spans="1:4">
      <c r="A5" s="1">
        <v>3</v>
      </c>
      <c r="B5" s="1" t="s">
        <v>229</v>
      </c>
      <c r="C5" s="1">
        <v>999</v>
      </c>
      <c r="D5" s="38">
        <f t="shared" si="0"/>
        <v>0</v>
      </c>
    </row>
    <row r="6" spans="1:4">
      <c r="A6" s="1">
        <v>4</v>
      </c>
      <c r="B6" s="1" t="s">
        <v>230</v>
      </c>
      <c r="C6" s="1">
        <v>2200</v>
      </c>
      <c r="D6" s="38">
        <f t="shared" si="0"/>
        <v>140</v>
      </c>
    </row>
    <row r="7" spans="1:4">
      <c r="A7" s="1">
        <v>5</v>
      </c>
      <c r="B7" s="1" t="s">
        <v>231</v>
      </c>
      <c r="C7" s="1">
        <v>2100</v>
      </c>
      <c r="D7" s="38">
        <f t="shared" si="0"/>
        <v>120</v>
      </c>
    </row>
    <row r="8" spans="1:4">
      <c r="A8" s="1">
        <v>6</v>
      </c>
      <c r="B8" s="1" t="s">
        <v>232</v>
      </c>
      <c r="C8" s="1">
        <v>2300</v>
      </c>
      <c r="D8" s="38">
        <f t="shared" si="0"/>
        <v>160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Камен Младенов</cp:lastModifiedBy>
  <cp:revision/>
  <dcterms:created xsi:type="dcterms:W3CDTF">2006-09-16T00:00:00Z</dcterms:created>
  <dcterms:modified xsi:type="dcterms:W3CDTF">2019-03-06T16:19:14Z</dcterms:modified>
  <cp:category/>
  <cp:contentStatus/>
</cp:coreProperties>
</file>